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2" sheetId="2" r:id="rId5"/>
    <sheet state="visible" name="Sheet3" sheetId="3" r:id="rId6"/>
    <sheet state="visible" name="497m Design" sheetId="4" r:id="rId7"/>
  </sheets>
  <definedNames/>
  <calcPr/>
</workbook>
</file>

<file path=xl/sharedStrings.xml><?xml version="1.0" encoding="utf-8"?>
<sst xmlns="http://schemas.openxmlformats.org/spreadsheetml/2006/main" count="534" uniqueCount="370">
  <si>
    <t>yellow background indicates guess and needs to be determined</t>
  </si>
  <si>
    <t>Material contained in this file can be Used, Shared or Modified; for any purpose; at no charge.</t>
  </si>
  <si>
    <t>This material is governed under the Creative Commons Attribution 4.0 Int'l license (https://creativecommons.org/licenses/by/4.0/).</t>
  </si>
  <si>
    <t>This material is provided "As Is", without warranty of any kind, express or implied.</t>
  </si>
  <si>
    <t>Author: Ben Tan, University of Massachusetts at Amherst.  Sponsor: www.Manhattan2.org.</t>
  </si>
  <si>
    <t>Selected Materials</t>
  </si>
  <si>
    <t>Hypothetical area of material is 1m x 1m x ~2cm</t>
  </si>
  <si>
    <t>Material</t>
  </si>
  <si>
    <t>Thickness (mm)</t>
  </si>
  <si>
    <t>$/kg</t>
  </si>
  <si>
    <t>YS (MPa)</t>
  </si>
  <si>
    <t>SS (MPa)</t>
  </si>
  <si>
    <t>Modulus of elasticity (MPa)</t>
  </si>
  <si>
    <t>Shear Modulus (MPa)</t>
  </si>
  <si>
    <t>Poisson's ratio</t>
  </si>
  <si>
    <t>Density kg/m³</t>
  </si>
  <si>
    <t>Thermal conductivity (W/m-K)</t>
  </si>
  <si>
    <t>Thermal expansion coeff (K^-1)</t>
  </si>
  <si>
    <t>source</t>
  </si>
  <si>
    <t>Layer Weight (kg/m^2)</t>
  </si>
  <si>
    <t>Layer Cost ($/m^2)</t>
  </si>
  <si>
    <t>Bend Force 1m wide 90° arc (N)</t>
  </si>
  <si>
    <t>Bend Force 1m wide 90° arc (LBs)</t>
  </si>
  <si>
    <t>Comment</t>
  </si>
  <si>
    <t>Top Layer (glass protection)</t>
  </si>
  <si>
    <t>Anti reflective coating (solar float glass)</t>
  </si>
  <si>
    <t>Tensile properties-----&gt;</t>
  </si>
  <si>
    <t>120000 (tensile)</t>
  </si>
  <si>
    <t xml:space="preserve">9 x 10-6 </t>
  </si>
  <si>
    <t>f|solar</t>
  </si>
  <si>
    <t>Tempered glass</t>
  </si>
  <si>
    <t>60300 (tensile)</t>
  </si>
  <si>
    <t>matweb, tempered glass modulus of elasticity is 70000 MPa (ref https://www.makeitfrom.com/material-properties/Toughened-Tempered-Soda-Lime-Glass)</t>
  </si>
  <si>
    <t>Willow Glass</t>
  </si>
  <si>
    <t>matweb</t>
  </si>
  <si>
    <t>Gorilla Glass 6</t>
  </si>
  <si>
    <t>Compressive properties---&gt;</t>
  </si>
  <si>
    <t>Excilite plastic solid polycarbonate sheet</t>
  </si>
  <si>
    <t>tensile properties</t>
  </si>
  <si>
    <r>
      <rPr>
        <rFont val="Arial"/>
        <color rgb="FF1155CC"/>
        <u/>
      </rPr>
      <t>this</t>
    </r>
    <r>
      <rPr>
        <rFont val="Arial"/>
        <color rgb="FF000000"/>
        <u/>
      </rPr>
      <t xml:space="preserve"> and </t>
    </r>
    <r>
      <rPr>
        <rFont val="Arial"/>
        <color rgb="FF1155CC"/>
        <u/>
      </rPr>
      <t>this</t>
    </r>
    <r>
      <rPr>
        <rFont val="Arial"/>
        <color rgb="FF000000"/>
        <u/>
      </rPr>
      <t xml:space="preserve"> for properties and </t>
    </r>
    <r>
      <rPr>
        <rFont val="Arial"/>
        <color rgb="FF1155CC"/>
        <u/>
      </rPr>
      <t>this</t>
    </r>
    <r>
      <rPr>
        <rFont val="Arial"/>
        <color rgb="FF000000"/>
        <u/>
      </rPr>
      <t xml:space="preserve"> for pricing</t>
    </r>
  </si>
  <si>
    <t>ETFE-E2 (general purpose)</t>
  </si>
  <si>
    <t>0.254-12.7um</t>
  </si>
  <si>
    <t>Tensile properties</t>
  </si>
  <si>
    <t>Saint-Gobain</t>
  </si>
  <si>
    <t>Silicon PV Wafer</t>
  </si>
  <si>
    <t>http://mit.usiu.ac.ke/courses/materials-science-and-engineering/3-11-mechanics-of-materials-fall-1999/modules/props.pdf</t>
  </si>
  <si>
    <t>cost of silicon set to 0 since it is very high ($34/square meter)</t>
  </si>
  <si>
    <t>sodalime glass as silicon wafer for simulation?</t>
  </si>
  <si>
    <r>
      <rPr>
        <color rgb="FF1155CC"/>
        <u/>
      </rPr>
      <t>matweb</t>
    </r>
    <r>
      <rPr/>
      <t xml:space="preserve"> and </t>
    </r>
    <r>
      <rPr>
        <color rgb="FF1155CC"/>
        <u/>
      </rPr>
      <t>engineering toolbox</t>
    </r>
  </si>
  <si>
    <t>Silicon wafer</t>
  </si>
  <si>
    <t>50 to 80</t>
  </si>
  <si>
    <t>14500 (average value)</t>
  </si>
  <si>
    <t>American Elements</t>
  </si>
  <si>
    <t>https://www.alibaba.com/product-detail/Factory-price-Solar-Grade-Single-Crystal_60802356060.html?spm=a2700.7724857.normalList.103.4dfe2acbAdzOP1</t>
  </si>
  <si>
    <t>Ethylene-vinyl Acetate (EVA)</t>
  </si>
  <si>
    <t>https://aip.scitation.org/doi/full/10.1063/1.4944557</t>
  </si>
  <si>
    <t>Solidworks data</t>
  </si>
  <si>
    <t>omnexus</t>
  </si>
  <si>
    <t>http://www.asteniksolar.com/products/materials/First_eva/Product_sheet_eva.pdf</t>
  </si>
  <si>
    <t>Back Sheets (Electrical Insulation)</t>
  </si>
  <si>
    <t>SOLAR-IMB Back Sheet Laminate from AIT (Electrical Insulation)</t>
  </si>
  <si>
    <t>0.38 (guess)</t>
  </si>
  <si>
    <t>https://www.aitechnology.com/products/solar/uv-stable-protective-back-sheets/</t>
  </si>
  <si>
    <t>Arkema Evatane 1003 VL 2 EVA</t>
  </si>
  <si>
    <t>Tensile properties------&gt;</t>
  </si>
  <si>
    <t>0.3(guess, fibers are strain dependent)</t>
  </si>
  <si>
    <t>Steel High strength 4340</t>
  </si>
  <si>
    <r>
      <rPr>
        <rFont val="Arial"/>
      </rPr>
      <t xml:space="preserve">Matweb 1006 T6 Aluminum, for pricing, </t>
    </r>
    <r>
      <rPr>
        <rFont val="Arial"/>
        <color rgb="FF1155CC"/>
        <u/>
      </rPr>
      <t>here</t>
    </r>
  </si>
  <si>
    <t>Metal Sheets</t>
  </si>
  <si>
    <t>Aluminum 6061-T6; 6061-T651 (Sheet Metal)</t>
  </si>
  <si>
    <r>
      <rPr>
        <rFont val="Arial"/>
      </rPr>
      <t xml:space="preserve">Matweb 6061 T6 Aluminum, for pricing, </t>
    </r>
    <r>
      <rPr>
        <rFont val="Arial"/>
        <color rgb="FF1155CC"/>
        <u/>
      </rPr>
      <t>here</t>
    </r>
  </si>
  <si>
    <r>
      <rPr>
        <rFont val="Arial"/>
      </rPr>
      <t xml:space="preserve">Raw Al is </t>
    </r>
    <r>
      <rPr>
        <rFont val="Arial"/>
        <color rgb="FF1155CC"/>
        <u/>
      </rPr>
      <t>$1.60/kg</t>
    </r>
    <r>
      <rPr>
        <rFont val="Arial"/>
      </rPr>
      <t>.</t>
    </r>
  </si>
  <si>
    <t>Aluminum alloy (7075-T6)</t>
  </si>
  <si>
    <r>
      <rPr>
        <rFont val="Arial"/>
      </rPr>
      <t xml:space="preserve">Matweb 7075 T6 Aluminum, for pricing, </t>
    </r>
    <r>
      <rPr>
        <rFont val="Arial"/>
        <color rgb="FF1155CC"/>
        <u/>
      </rPr>
      <t>here</t>
    </r>
  </si>
  <si>
    <r>
      <rPr>
        <rFont val="Arial"/>
      </rPr>
      <t xml:space="preserve">Matweb 1006 T6 Aluminum, for pricing, </t>
    </r>
    <r>
      <rPr>
        <rFont val="Arial"/>
        <color rgb="FF1155CC"/>
        <u/>
      </rPr>
      <t>here</t>
    </r>
  </si>
  <si>
    <t>Honeycomb Plastic Core</t>
  </si>
  <si>
    <t>EconCore ThermHex THPP60-FN Polypropylene Honeycomb Core Sheet</t>
  </si>
  <si>
    <t>Polypropalyne, 30% cellulose fiber, impact modified (Honeycomb Core)</t>
  </si>
  <si>
    <t>2400*10^-6</t>
  </si>
  <si>
    <t>0.32 (guess)</t>
  </si>
  <si>
    <r>
      <rPr>
        <color rgb="FF1155CC"/>
        <u/>
      </rPr>
      <t>for properties</t>
    </r>
    <r>
      <rPr/>
      <t xml:space="preserve">, and for </t>
    </r>
    <r>
      <rPr>
        <color rgb="FF1155CC"/>
        <u/>
      </rPr>
      <t>price</t>
    </r>
  </si>
  <si>
    <t>CarbonFoam PET100/150</t>
  </si>
  <si>
    <t>compressive properties---&gt;</t>
  </si>
  <si>
    <t>Thermal Insulation</t>
  </si>
  <si>
    <r>
      <rPr>
        <color rgb="FF1155CC"/>
        <u/>
      </rPr>
      <t>for the pricing</t>
    </r>
    <r>
      <rPr/>
      <t xml:space="preserve"> and </t>
    </r>
    <r>
      <rPr>
        <color rgb="FF1155CC"/>
        <u/>
      </rPr>
      <t>for properties</t>
    </r>
  </si>
  <si>
    <t>AES Wool</t>
  </si>
  <si>
    <t>1500000 Modulus of rupture</t>
  </si>
  <si>
    <t>0.15(guess)</t>
  </si>
  <si>
    <t>0.07 (@200C)</t>
  </si>
  <si>
    <t>3M nextel 312 ind. ceramic fiber</t>
  </si>
  <si>
    <t>Glass Fiber Woven Roving with Cloth Material Fabric (Fiberglass Cloth)</t>
  </si>
  <si>
    <r>
      <rPr>
        <color rgb="FF1155CC"/>
        <u/>
      </rPr>
      <t>click</t>
    </r>
    <r>
      <rPr/>
      <t xml:space="preserve"> for info</t>
    </r>
  </si>
  <si>
    <t>E-glass fiber</t>
  </si>
  <si>
    <r>
      <rPr>
        <color rgb="FF1155CC"/>
        <u/>
      </rPr>
      <t>for pricing</t>
    </r>
    <r>
      <rPr/>
      <t xml:space="preserve"> and </t>
    </r>
    <r>
      <rPr>
        <color rgb="FF1155CC"/>
        <u/>
      </rPr>
      <t>for properties</t>
    </r>
  </si>
  <si>
    <t>Zircar Zirconia ALK-15 Alumina knit textile insulation</t>
  </si>
  <si>
    <t>?</t>
  </si>
  <si>
    <r>
      <rPr>
        <color rgb="FF000000"/>
      </rPr>
      <t xml:space="preserve">for </t>
    </r>
    <r>
      <rPr>
        <color rgb="FF1155CC"/>
        <u/>
      </rPr>
      <t>material properties</t>
    </r>
  </si>
  <si>
    <t>impacting hail at -25C</t>
  </si>
  <si>
    <t>0.33 (google; engineering tool box)</t>
  </si>
  <si>
    <r>
      <rPr>
        <rFont val="Arial"/>
      </rPr>
      <t xml:space="preserve">https://www.atlantis-press.com/proceedings/iea-15/20483 and </t>
    </r>
    <r>
      <rPr>
        <rFont val="Arial"/>
        <color rgb="FF1155CC"/>
        <u/>
      </rPr>
      <t>engineering toolbox</t>
    </r>
  </si>
  <si>
    <t>StackUp1</t>
  </si>
  <si>
    <t>Layer</t>
  </si>
  <si>
    <t>Cost not shown here</t>
  </si>
  <si>
    <t xml:space="preserve">We assume material fills x percent of volume </t>
  </si>
  <si>
    <t>TOTAL</t>
  </si>
  <si>
    <t>I have a feeling that this number is being thrown off by some of the fabrics</t>
  </si>
  <si>
    <t xml:space="preserve"> = Percent of Core Material that Fills Volume</t>
  </si>
  <si>
    <t>Bend Force 1m wide  (N)</t>
  </si>
  <si>
    <t xml:space="preserve"> = bend radius (meters)</t>
  </si>
  <si>
    <t>StackUp1 SUMMARY</t>
  </si>
  <si>
    <t>StackUp2</t>
  </si>
  <si>
    <t>Glass Comparison</t>
  </si>
  <si>
    <t>Costs</t>
  </si>
  <si>
    <t>Cost of Silicon PV Cells in High Volume</t>
  </si>
  <si>
    <t>Cost per watt for solar CELL (Superior High-Efficiency Mono-Si Cell (USD), not module that wraps around cell)</t>
  </si>
  <si>
    <t>Ref:</t>
  </si>
  <si>
    <t>https://m.energytrend.com/pricequotes.html</t>
  </si>
  <si>
    <t>Cost per square meter for solar cell (e.g. thin cell, this is not the module that wraps around solar cell)</t>
  </si>
  <si>
    <t>Same as above, yet per square foot</t>
  </si>
  <si>
    <t>Cost of Solar Material</t>
  </si>
  <si>
    <t>Watts/m^2 given 21.7% efficiency and 900W/m^2 radiation</t>
  </si>
  <si>
    <t>parts and labor cost for 300W MPPT Networked DC-to-DC Converter</t>
  </si>
  <si>
    <t>$50 parts and labor for 300W MPPT DC-to-DC Converter, estimate, g weinreb 6/20/2020</t>
  </si>
  <si>
    <t>Watts handled by MPPT DC-to-DC converter on one PCB</t>
  </si>
  <si>
    <t>Cost/Watt, parts and labor, for 300W MPPT DC-to-DC converter</t>
  </si>
  <si>
    <t>Item</t>
  </si>
  <si>
    <t>Cost ($/m^2)</t>
  </si>
  <si>
    <t>Cost/Watt</t>
  </si>
  <si>
    <t>Silicon PV Cells</t>
  </si>
  <si>
    <t>$0.08/Watt for 22% Superior High Efficiency Mono-Si Cell, 194W/m2, 194W x $0.08 = $15/m2</t>
  </si>
  <si>
    <t>Solar Material Cost (w/o Silicon PV &amp; Electronics)</t>
  </si>
  <si>
    <t>Material Assembly Cost (estimate)</t>
  </si>
  <si>
    <t>Electronics Cost, parts and assembly labor ($50/300W, estimate)</t>
  </si>
  <si>
    <t>Total</t>
  </si>
  <si>
    <t>Bending Force</t>
  </si>
  <si>
    <t>Material Type</t>
  </si>
  <si>
    <t>Length (m)</t>
  </si>
  <si>
    <t>Width (m)</t>
  </si>
  <si>
    <t>Deflection (mm)</t>
  </si>
  <si>
    <t>Deflection Force (N)</t>
  </si>
  <si>
    <t>Deflection Force (LBf)</t>
  </si>
  <si>
    <t>excilite plastic solid polycarbonate sheet</t>
  </si>
  <si>
    <t>References</t>
  </si>
  <si>
    <t>https://www.engineeringtoolbox.com/cantilever-beams-d_1848.html</t>
  </si>
  <si>
    <t>https://en.wikipedia.org/wiki/Deflection_(engineering)</t>
  </si>
  <si>
    <t>https://www.engineering.com/calculators/beams.htm</t>
  </si>
  <si>
    <t>Deflection</t>
  </si>
  <si>
    <t>Calculate Radius Given Diflection &amp; Length</t>
  </si>
  <si>
    <t>Diflection (m)</t>
  </si>
  <si>
    <t>Radius (m)</t>
  </si>
  <si>
    <t>Silicon wafer 6in, diflected 0.5in, 1meter radius</t>
  </si>
  <si>
    <t>Thermal Conductivity</t>
  </si>
  <si>
    <t>Ian DeTore</t>
  </si>
  <si>
    <t>Thermal Conductivity References</t>
  </si>
  <si>
    <t>List of thermal conductivities</t>
  </si>
  <si>
    <t>https://www.engineeringtoolbox.com/thermal-conductivity-d_429.html</t>
  </si>
  <si>
    <t>Enhancing the thermal conductivity of ethylene-vinyl acetate (EVA) in a photovoltaic thermal collector</t>
  </si>
  <si>
    <t>Thermal Management of Solar Cell, master's thesis</t>
  </si>
  <si>
    <t>https://escholarship.org/uc/item/74t3m0b1</t>
  </si>
  <si>
    <t>Measurements of thermal parameters of solar modules</t>
  </si>
  <si>
    <t>https://iopscience.iop.org/article/10.1088/1742-6596/709/1/012007/pdf</t>
  </si>
  <si>
    <t>Thermally conductive and electrically insulating EVA composite encapsulants for solar photovoltaic (PV) cell</t>
  </si>
  <si>
    <t>http://www.expresspolymlett.com/letolt.php?file=EPL-0000613&amp;mi=dc</t>
  </si>
  <si>
    <t>A thermal model for photovoltaic panels under varying atmospheric conditions</t>
  </si>
  <si>
    <t>http://www.nuigalway.ie/power_electronics/documents/applied_thermal_engineering_2010.pdf</t>
  </si>
  <si>
    <t>Material typically above and below solar cells</t>
  </si>
  <si>
    <t>Ethylene-vinyl acetate (EVA)</t>
  </si>
  <si>
    <t>W/inch^2</t>
  </si>
  <si>
    <t>W/m^2</t>
  </si>
  <si>
    <t>Sun hits surface, 900W/square  meter, sun radiation</t>
  </si>
  <si>
    <t>sun hits solar pv</t>
  </si>
  <si>
    <t>efficiency, convert sun to electricity</t>
  </si>
  <si>
    <t>amount of energy from sun that converts to heat</t>
  </si>
  <si>
    <t>percent of energy that is converted to heat</t>
  </si>
  <si>
    <t>Lets move this heat toward the top surface</t>
  </si>
  <si>
    <t>C temp Diff between top &amp; bot of layer</t>
  </si>
  <si>
    <t>Move heat from top surface of glass to ambient (outside air)</t>
  </si>
  <si>
    <t>F</t>
  </si>
  <si>
    <t>C</t>
  </si>
  <si>
    <t>This assumes no heat flows toward bottom surface.</t>
  </si>
  <si>
    <t>Ambient (outdoor) air temperature</t>
  </si>
  <si>
    <t>Conductivity from surface to still air</t>
  </si>
  <si>
    <t xml:space="preserve"> = (43C/W*inch^2)  *   0.59Watts</t>
  </si>
  <si>
    <t>temperature of top surface of glass</t>
  </si>
  <si>
    <t>temperature at top of solar cell</t>
  </si>
  <si>
    <t>Traditional Panel (based on illustration to the right)</t>
  </si>
  <si>
    <t>(75% of heat flows to top, and 25% to bottom)</t>
  </si>
  <si>
    <t>Glass</t>
  </si>
  <si>
    <t>EVA</t>
  </si>
  <si>
    <t>Solar Cell</t>
  </si>
  <si>
    <t>Tedlar</t>
  </si>
  <si>
    <t>Total C temp difference from solar wafer to glass top surface:</t>
  </si>
  <si>
    <t>% of Energy that flows to Top surface (guess):</t>
  </si>
  <si>
    <r>
      <rPr/>
      <t xml:space="preserve">Ref: </t>
    </r>
    <r>
      <rPr>
        <color rgb="FF1155CC"/>
        <u/>
      </rPr>
      <t>https://aip.scitation.org/doi/full/10.1063/1.4944557</t>
    </r>
  </si>
  <si>
    <t>Conductivity from surface to still air (43C/W*inch^2)</t>
  </si>
  <si>
    <t xml:space="preserve"> = (43C/W*inch^2)  *   0.59Watts  *  75%</t>
  </si>
  <si>
    <t>Conclusion</t>
  </si>
  <si>
    <t xml:space="preserve"> * if we take traditional solar panels and decrease EVA thickness by 2x and decrease glass thickness by approximately 2x, then we can probably get similar temperature at top of solar cell.</t>
  </si>
  <si>
    <t xml:space="preserve"> * it is not clear how much we can decrease these before we are damaged by hailstones</t>
  </si>
  <si>
    <t>(List of steps for experiment)</t>
  </si>
  <si>
    <t>(Start adding to list)</t>
  </si>
  <si>
    <t>(Solidwork Simulation)</t>
  </si>
  <si>
    <t>(Do not lose 1%)</t>
  </si>
  <si>
    <t>(Do some research in photovoltaics &amp; eva, thermal conductivity)</t>
  </si>
  <si>
    <t>Sweating and Moisture</t>
  </si>
  <si>
    <t>Eva "Sweating": During degradation, EVA polymer chains composing the encapsulant layer lose atoms and small molecules, such as protons and acetic acid, with consequent changes at the macromolecular level. These macromolecular alterations causing deterioration of optical properties (so-called yellowing and browning), corrosion of electric connections and formation of snail trails.</t>
  </si>
  <si>
    <t>A reaction-diffusion formulation to simulate EVA polymer degradation in environmental and accelerated ageing conditions:</t>
  </si>
  <si>
    <t>https://www.sciencedirect.com/science/article/pii/S0927024817300673</t>
  </si>
  <si>
    <t>Andrew Gabor, Durability Testing</t>
  </si>
  <si>
    <t>Dr. Andrew Gabor, wrote papers on durability testing</t>
  </si>
  <si>
    <t>https://brightspotautomation.com/publications/</t>
  </si>
  <si>
    <t>Dr. Andrew Gabor, machine that tests shockwaves in panels</t>
  </si>
  <si>
    <t>https://brightspotautomation.com/products/loadspot/</t>
  </si>
  <si>
    <t>STABILITY of CIGS solar cells and component materials evaluated by a step-stress accelerated degradation test method</t>
  </si>
  <si>
    <t>https://www.nrel.gov/docs/fy13osti/54187.pdf</t>
  </si>
  <si>
    <t>BENCHMARKING MECHANICAL STRENGTH DATA FOR NEW SOLAR CELL CONCEPTS</t>
  </si>
  <si>
    <t>paper on stress on silicon before it breaks</t>
  </si>
  <si>
    <t>Example Testing Report</t>
  </si>
  <si>
    <t>https://16iwyl195vvfgoqu3136p2ly-wpengine.netdna-ssl.com/wp-content/uploads/2019/12/BrightSpot-Automation-Andrew-Gabor-Presentation.pdf</t>
  </si>
  <si>
    <t>Sunpower, flexible Solar, more rugged, "crack resistant"</t>
  </si>
  <si>
    <t>Sunpower products</t>
  </si>
  <si>
    <t>datasheet</t>
  </si>
  <si>
    <t>https://us.sunpower.com/sites/default/files/sp-e-flex-110w-ds-en-ltr-523809_0.pdf</t>
  </si>
  <si>
    <t>webpage</t>
  </si>
  <si>
    <t>https://us.sunpower.com/flexible-solar-panels</t>
  </si>
  <si>
    <t xml:space="preserve">SunPower Module Degradation Rate        </t>
  </si>
  <si>
    <t>https://energyhub.org/wp-content/uploads/2018/05/SunPower-Module-Degredation-PDF.pdf</t>
  </si>
  <si>
    <t>brochure</t>
  </si>
  <si>
    <t>https://us.sunpower.com/sites/default/files/sunpower-flexible-solar-panels-flyer-us.pdf</t>
  </si>
  <si>
    <t>SunPower Module  40-year Useful Life</t>
  </si>
  <si>
    <t>https://us.sunpower.com/sites/default/files/media-library/white-papers/wp-sunpower-module-40-year-useful-life.pdf</t>
  </si>
  <si>
    <t>Maxeon vs Conventional cells</t>
  </si>
  <si>
    <t>https://us.sunpower.com/why-sunpower/maxeon-solar-cells</t>
  </si>
  <si>
    <t>5 Ways Solar Panels Degrade and How SunPower Resists Them</t>
  </si>
  <si>
    <t>https://stellarsolar.net/2017/08/10/5-ways-solar-panels-degrade-and-how-sunpower-resists-them/</t>
  </si>
  <si>
    <t>Sunpower Hail Testing, By Professor Schmid</t>
  </si>
  <si>
    <t>Development of Qualification Tests for Glass-Less c-Si Modules</t>
  </si>
  <si>
    <t>https://www.nrel.gov/pv/assets/pdfs/2015_pvmrw_07_schmid.pdf</t>
  </si>
  <si>
    <t>Sunpower Cells, for sale</t>
  </si>
  <si>
    <t>SUNPOWER C60 SOLAR CELL 3.55W</t>
  </si>
  <si>
    <t>https://fullbattery.com/products/sunpower-c60-solar-cell?variant=21392407750&amp;currency=USD&amp;utm_medium=product_sync&amp;utm_source=google&amp;utm_content=sag_organic&amp;utm_campaign=sag_organic&amp;utm_campaign=gs-2019-06-05&amp;utm_source=google&amp;utm_medium=smart_campaign&amp;gclid=CjwKCAjw8-78BRA0EiwAFUw8LKgUiHCBB4ew3-w6eZAK1aI9wbpohlpGjYx1BMcUlo1eSiYrrm6X-hoCVyQQAvD_BwE</t>
  </si>
  <si>
    <t>Lots of Sunpower Solar Cell Flexible Mono Wafer Monocrystalline Dogbone Busbar, $24</t>
  </si>
  <si>
    <t>https://www.ebay.com/i/114298512256?var=414552169319&amp;chn=ps&amp;norover=1&amp;mkevt=1&amp;mkrid=711-117182-37290-0&amp;mkcid=2&amp;itemid=414552169319_114298512256&amp;targetid=935083617347&amp;device=c&amp;mktype=pla&amp;googleloc=9002000&amp;campaignid=10828927567&amp;mkgroupid=109722616074&amp;rlsatarget=aud-412677883135:pla-935083617347&amp;abcId=9300396&amp;merchantid=118870495&amp;gclid=CjwKCAjw8-78BRA0EiwAFUw8LMNKNJOtKrVsnDeOSgZWtPj8XAvDOfStoExR_Xx2c71jhVRkYLng2xoCUz4QAvD_BwE</t>
  </si>
  <si>
    <t>UML Energy Research Center, Grants</t>
  </si>
  <si>
    <t>List of "energy" grants to UML researchers</t>
  </si>
  <si>
    <t>https://www.uml.edu/Research/Energy/grants.aspx</t>
  </si>
  <si>
    <t>Hail Stress</t>
  </si>
  <si>
    <t xml:space="preserve">Modeling Hailstone Impact onto Composite Material Panel Under a Multi-axial State of Stress </t>
  </si>
  <si>
    <t>https://www.researchgate.net/publication/228873551_Modeling_Hailstone_Impact_onto_Composite_Material_Panel_Under_a_Multi-axial_State_of_Stress</t>
  </si>
  <si>
    <t>NUMERICALLY SIMULATING THE IMPACT OF HAIL IN PHOTOVOLTAIC PANEL</t>
  </si>
  <si>
    <t>https://www.researchgate.net/publication/327288660_NUMERICALLY_SIMULATING_THE_IMPACT_OF_HAIL_IN_PHOTOVOLTAIC_PANEL</t>
  </si>
  <si>
    <t>Gorilla Glass</t>
  </si>
  <si>
    <t>Gorilla Glass, 0.5mm to 1mm thick, 12 x 12 inch piece, $50</t>
  </si>
  <si>
    <t>https://www.mcmaster.com/glass/tough-corning-gorilla-glass/</t>
  </si>
  <si>
    <t>Effect of Bending Silicon</t>
  </si>
  <si>
    <t>Fatigue degradation and electric recovery in Silicon solar cells embedded in photovoltaic modules, 2014 paper (hit pv w/ hailstone and then bend, R = 0.2meters, and grow cracks)</t>
  </si>
  <si>
    <t>see pdf: "Fatigue degradation and electric recovery in Si solar cells.pdf"</t>
  </si>
  <si>
    <t xml:space="preserve">STUDY OF CURVED GLASS PHOTOVOLTAIC MODULE AND MODULE ELECTRICAL ISOLATION DESIGN REQUIREMENTS (slight curve on tempered glass module) -- As shown in the figure, the module consists of a 1.2 by 2.4 m (4 by 8 ft) glass sheet, 0.48 cm (0.187 in.) thick, which is curved to form a section of a cylinder. This is accomplished by heating the glass, either during initial manufacture or as a separate process. The glass is then bent, by sagging or use of a form, to the desired curvature and cooled. The axis of the cylinder is parallel to the long (2.4 m) edge of the glass and the radius of curvature is 2.4 m (8 ft).The curved glass module design was evaluated using finite element computer analyses to determine the stresses in the glass and deflections resulting from uniform loading.
STRESS VERSUS LOADING
</t>
  </si>
  <si>
    <t>https://www2.jpl.nasa.gov/adv_tech/photovol/ppr_75-80/Bechtel%20DOE-JPL%20954698-80-2.pdf</t>
  </si>
  <si>
    <t>Materials Strategy</t>
  </si>
  <si>
    <t>Rolled Solar Applications</t>
  </si>
  <si>
    <t>Application</t>
  </si>
  <si>
    <t>Electronics Location</t>
  </si>
  <si>
    <t>Hail</t>
  </si>
  <si>
    <t>Top Surface Strength</t>
  </si>
  <si>
    <t>Approach</t>
  </si>
  <si>
    <t xml:space="preserve">flat, silicon, 3.2mm glass, hail resistent, roof &gt;&gt;&gt; </t>
  </si>
  <si>
    <t>roof</t>
  </si>
  <si>
    <t>embedded or attic</t>
  </si>
  <si>
    <t>medium to heavy</t>
  </si>
  <si>
    <t>strong</t>
  </si>
  <si>
    <t xml:space="preserve">rolled, silicon, 1.5mm glass, hail resistent, roof &gt;&gt;&gt; </t>
  </si>
  <si>
    <t>"</t>
  </si>
  <si>
    <t>medium</t>
  </si>
  <si>
    <t>1.5mm thick hardened glass with ridged metal/plywood back to keep SI flat might simulate hailstones as well as 3mm thick glass with floppy back above solid surface</t>
  </si>
  <si>
    <t xml:space="preserve">rolled, silicon, thin glass, hail resistent, roof, sunpower-like &gt;&gt;&gt; </t>
  </si>
  <si>
    <t>Sunpower-like material, "crack resistent", bendable, how much stress on 1mm thick glass? 2mm thick glass? What is cost?</t>
  </si>
  <si>
    <t xml:space="preserve">rolled, silicon, tdfe, region specific, roof, sunpower-like &gt;&gt;&gt; </t>
  </si>
  <si>
    <t>low</t>
  </si>
  <si>
    <t>Region specific, low hail, hard surface under si to help keep it flat</t>
  </si>
  <si>
    <t xml:space="preserve">rolled, cigs thin film (15% efficiency), tdfe, good with hail, roof &gt;&gt;&gt; </t>
  </si>
  <si>
    <t>low to heavy</t>
  </si>
  <si>
    <t>cigs good with hail, yet efficiency is low and looses efficiency more quickly than Si</t>
  </si>
  <si>
    <t xml:space="preserve">rolled, cigs, polymer cover, hail resistent, roof &gt;&gt;&gt; </t>
  </si>
  <si>
    <t xml:space="preserve">rolled, silicon, polymer cover, hail resistent, wall &gt;&gt;&gt; </t>
  </si>
  <si>
    <t>wall</t>
  </si>
  <si>
    <t>embedded</t>
  </si>
  <si>
    <t>zero, medium, or heavy</t>
  </si>
  <si>
    <t>light</t>
  </si>
  <si>
    <t xml:space="preserve">rolled silicon, polymer cover, zero hail desert &gt;&gt;&gt; </t>
  </si>
  <si>
    <t>land</t>
  </si>
  <si>
    <t>box under material</t>
  </si>
  <si>
    <t>zero</t>
  </si>
  <si>
    <t>Comments</t>
  </si>
  <si>
    <t>If you ever get any hail and horizontal surface, and working with silicon, then add 3.2mm hardened glass on top and do not roll.</t>
  </si>
  <si>
    <t>If on vertical wall, then rolled silicon and light polymer (e.g. etfe) is probably ok due to hail is less of an issue. Yet need to check hail at angle.</t>
  </si>
  <si>
    <t>If working with thin glass, then it is costly</t>
  </si>
  <si>
    <t>If working in zero hail zone and horizontal surface, then rolled silicon and polymer is ok, yet you need zero hail</t>
  </si>
  <si>
    <t>If working in hail zone and horizontal surface, and you want to be safe, then consider cigs (thin film, 15%) and polymer (e.g. etfe)</t>
  </si>
  <si>
    <t>cigs thin film:</t>
  </si>
  <si>
    <t>https://en.wikipedia.org/wiki/Copper_indium_gallium_selenide_solar_cells</t>
  </si>
  <si>
    <t>polymer cover sheet or thin hardened glass cover sheet is not good with hail and silicon, need 3.2mm thick hardened glass to protect silicon from hail</t>
  </si>
  <si>
    <t>cigs thin film and polymer cover sheet (e.g. etfe) is good with hail (e.g. denver, CO) and rolling, yet efficiency is less</t>
  </si>
  <si>
    <t>sun flare is example cigs company</t>
  </si>
  <si>
    <t>power shift</t>
  </si>
  <si>
    <t>https://d2saw6je89goi1.cloudfront.net/uploads/digital_asset/file/664339/Sunflare_spec_LiteMount60.pdf</t>
  </si>
  <si>
    <t>flex 60</t>
  </si>
  <si>
    <t>https://d2saw6je89goi1.cloudfront.net/uploads/digital_asset/file/664341/Sunflare_spec_Flex60.pdf</t>
  </si>
  <si>
    <t>Properties of Materials for Solar Panel</t>
  </si>
  <si>
    <t>1- Ethylene tetrafluoroethylene</t>
  </si>
  <si>
    <t>Absorbs more light and has less reflection</t>
  </si>
  <si>
    <t>Durability 10 - 15 years</t>
  </si>
  <si>
    <t>2-Ethylene vinyl acetate</t>
  </si>
  <si>
    <t>3-silicon ingots</t>
  </si>
  <si>
    <t>According to http://www.altenergy.org/ ,monocrystalline solar cells are the most efficient of all; efficiencies have been documented at upwards of 20%.Fact_ panels comprised of monocrystalline cells have rounded edges rather than being square, like other types of solar cells. High Heat Tolerance</t>
  </si>
  <si>
    <t>4-Ethylene vinyl acetate</t>
  </si>
  <si>
    <t>5-Polyethylene terephalate</t>
  </si>
  <si>
    <t>6-Ethylene vinyl acetate</t>
  </si>
  <si>
    <t>7-Fiber Glass</t>
  </si>
  <si>
    <t>Most flexibility</t>
  </si>
  <si>
    <t>Alternative materials For Silicon PV Cells</t>
  </si>
  <si>
    <t>3-Copper Indium Gallium Selenide (CIGS)</t>
  </si>
  <si>
    <t>Accorcing to https://solarfeeds.com/. CIGS modules have the highest level of efficiency (22.8%) compared to crystalline silicon (c-Si) wafer-based solar cells. Its profile can minimize air resistance and they are not significantly heavy-weight.module production cost of the CIGS is estimated to be at $0.34 per watt for producing 1000 MW per year with 15 percent module efficiency</t>
  </si>
  <si>
    <t>Facts, Copper Indium Gallium Selenide (CIGS) is toxic to the lungs but is used as the key compound in CIGS thin film solar cells.</t>
  </si>
  <si>
    <t>3-Silicon nitride</t>
  </si>
  <si>
    <t>Accroding to https://www.clean-energy-ideas.com/ , Silicon nitride is often the material of choice for anti-reflective solar cell coatings. It is applied as a film above the cell and is available in different thicknesses. improve the efficiency of a solar cell, a special coating is often applied that helps to reduce reflection</t>
  </si>
  <si>
    <t>Alternative Materials for Firs Layer</t>
  </si>
  <si>
    <t>Plexiglass</t>
  </si>
  <si>
    <t>Acording to https://www.acplasticsinc.com/ , Plexiglass has a high resistance to smudges and scratches while still maintaining stunning clarity. Acrylic and plexiglass have high thermal values and insulate buildings better than glass, helping to improve the efficiency of your structure. Compared to tempered glass, plexiglass holds up better in harsh weather conditions and is more shatter resistant while still allowing 90% of light to pass through it to the solar cells</t>
  </si>
  <si>
    <t>More potential Top layers</t>
  </si>
  <si>
    <t>Refractive index</t>
  </si>
  <si>
    <t>Transmittance (%)</t>
  </si>
  <si>
    <t>Percent Elongation %</t>
  </si>
  <si>
    <t>Dupont ETFE</t>
  </si>
  <si>
    <t>DuPont Frontsheets</t>
  </si>
  <si>
    <t>sterling plastics</t>
  </si>
  <si>
    <t>3M™ Ultra Barrier Solar Film 510-F</t>
  </si>
  <si>
    <t>2546 (@ 23C)</t>
  </si>
  <si>
    <t>3m ultra barrier</t>
  </si>
  <si>
    <t>Willow glass</t>
  </si>
  <si>
    <t>1.5-1.53</t>
  </si>
  <si>
    <t>10^-7/C</t>
  </si>
  <si>
    <t>Researchers from Corning</t>
  </si>
  <si>
    <t>More corning data</t>
  </si>
  <si>
    <t>even more data on bending and stress for lots of glass</t>
  </si>
  <si>
    <t>Thickness (m)</t>
  </si>
  <si>
    <t>width (m)</t>
  </si>
  <si>
    <t>kg/m</t>
  </si>
  <si>
    <t>no honeycomb cutout</t>
  </si>
  <si>
    <t>Layers</t>
  </si>
  <si>
    <t>Moment of Inertia</t>
  </si>
  <si>
    <t>Bending Stress per layer</t>
  </si>
  <si>
    <t>65x40in area with cutout</t>
  </si>
  <si>
    <t xml:space="preserve">65x40in area lb/in </t>
  </si>
  <si>
    <t>65x40in area total mass</t>
  </si>
  <si>
    <t>Tedlar Back sheet SP-SE300</t>
  </si>
  <si>
    <t>Total Thickness:</t>
  </si>
  <si>
    <t>Total Weight(kg/m):</t>
  </si>
  <si>
    <t>Total Weight(lb/in):</t>
  </si>
  <si>
    <t>Thermal Expansion Calculations:</t>
  </si>
  <si>
    <t>Aluminum 6061 cte</t>
  </si>
  <si>
    <t>Steel Screw 304</t>
  </si>
  <si>
    <t>1E-6/°C</t>
  </si>
  <si>
    <t>max roof temp (C)</t>
  </si>
  <si>
    <t>min roof temp (C)</t>
  </si>
  <si>
    <t>Length of Screw (in)</t>
  </si>
  <si>
    <t>NA</t>
  </si>
  <si>
    <t>thickness (in)</t>
  </si>
  <si>
    <t>temp diff</t>
  </si>
  <si>
    <t>New Length</t>
  </si>
</sst>
</file>

<file path=xl/styles.xml><?xml version="1.0" encoding="utf-8"?>
<styleSheet xmlns="http://schemas.openxmlformats.org/spreadsheetml/2006/main" xmlns:x14ac="http://schemas.microsoft.com/office/spreadsheetml/2009/9/ac" xmlns:mc="http://schemas.openxmlformats.org/markup-compatibility/2006">
  <numFmts count="8">
    <numFmt numFmtId="164" formatCode="0.0"/>
    <numFmt numFmtId="165" formatCode="&quot;$&quot;#,##0.00"/>
    <numFmt numFmtId="166" formatCode="0.000"/>
    <numFmt numFmtId="167" formatCode="#,##0.0"/>
    <numFmt numFmtId="168" formatCode="&quot;$&quot;#,##0.000"/>
    <numFmt numFmtId="169" formatCode="#,##0.000"/>
    <numFmt numFmtId="170" formatCode="&quot;$&quot;#,##0"/>
    <numFmt numFmtId="171" formatCode="0.0000"/>
  </numFmts>
  <fonts count="36">
    <font>
      <sz val="10.0"/>
      <color rgb="FF000000"/>
      <name val="Arial"/>
    </font>
    <font>
      <color theme="1"/>
      <name val="Arial"/>
    </font>
    <font>
      <sz val="11.0"/>
      <color rgb="FF000000"/>
      <name val="Inconsolata"/>
    </font>
    <font>
      <sz val="11.0"/>
      <color rgb="FF000000"/>
      <name val="Arial"/>
    </font>
    <font>
      <b/>
      <sz val="10.0"/>
      <color theme="1"/>
      <name val="Arial"/>
    </font>
    <font>
      <b/>
      <color theme="1"/>
      <name val="Arial"/>
    </font>
    <font>
      <b/>
      <sz val="12.0"/>
      <color theme="1"/>
      <name val="Arial"/>
    </font>
    <font>
      <strike/>
      <color rgb="FFB7B7B7"/>
      <name val="Arial"/>
    </font>
    <font>
      <u/>
      <color rgb="FF1155CC"/>
      <name val="Arial"/>
    </font>
    <font>
      <u/>
      <color rgb="FF1155CC"/>
    </font>
    <font>
      <sz val="10.0"/>
      <color theme="1"/>
      <name val="Arial"/>
    </font>
    <font>
      <color rgb="FF000000"/>
      <name val="Arial"/>
    </font>
    <font>
      <u/>
      <color rgb="FF1155CC"/>
      <name val="Arial"/>
    </font>
    <font>
      <u/>
      <color rgb="FF0000FF"/>
    </font>
    <font>
      <sz val="12.0"/>
      <color theme="1"/>
      <name val="Arial"/>
    </font>
    <font>
      <u/>
      <color rgb="FF0000FF"/>
      <name val="Arial"/>
    </font>
    <font>
      <u/>
      <color rgb="FF0000FF"/>
      <name val="Arial"/>
    </font>
    <font>
      <color rgb="FF000000"/>
      <name val="Roboto"/>
    </font>
    <font>
      <color rgb="FF6AA84F"/>
      <name val="Arial"/>
    </font>
    <font>
      <sz val="9.0"/>
      <color theme="1"/>
      <name val="Arial"/>
    </font>
    <font>
      <u/>
      <color rgb="FF0000FF"/>
      <name val="Arial"/>
    </font>
    <font>
      <b/>
      <color rgb="FFFF6D01"/>
      <name val="Arial"/>
    </font>
    <font>
      <u/>
      <color rgb="FF6AA84F"/>
    </font>
    <font>
      <b/>
      <color rgb="FF6AA84F"/>
      <name val="Arial"/>
    </font>
    <font>
      <sz val="11.0"/>
      <color rgb="FF000000"/>
      <name val="Calibri"/>
    </font>
    <font>
      <u/>
      <sz val="11.0"/>
      <color rgb="FF0000FF"/>
      <name val="Calibri"/>
    </font>
    <font>
      <u/>
      <color rgb="FF0000FF"/>
    </font>
    <font>
      <b/>
      <color rgb="FFCC0000"/>
      <name val="Arial"/>
    </font>
    <font>
      <color rgb="FFCC0000"/>
      <name val="Arial"/>
    </font>
    <font>
      <u/>
      <color rgb="FF1155CC"/>
      <name val="Arial"/>
    </font>
    <font>
      <color rgb="FFFF0000"/>
      <name val="Arial"/>
    </font>
    <font>
      <b/>
      <sz val="14.0"/>
      <color theme="1"/>
      <name val="Arial"/>
    </font>
    <font>
      <u/>
      <color theme="1"/>
      <name val="Arial"/>
    </font>
    <font>
      <sz val="9.0"/>
      <color rgb="FF111111"/>
      <name val="Verdana"/>
    </font>
    <font>
      <color theme="7"/>
      <name val="Arial"/>
    </font>
    <font>
      <sz val="12.0"/>
      <color rgb="FF272F32"/>
      <name val="Ubuntu"/>
    </font>
  </fonts>
  <fills count="5">
    <fill>
      <patternFill patternType="none"/>
    </fill>
    <fill>
      <patternFill patternType="lightGray"/>
    </fill>
    <fill>
      <patternFill patternType="solid">
        <fgColor rgb="FFFCE5CD"/>
        <bgColor rgb="FFFCE5CD"/>
      </patternFill>
    </fill>
    <fill>
      <patternFill patternType="solid">
        <fgColor rgb="FFFFFFFF"/>
        <bgColor rgb="FFFFFFFF"/>
      </patternFill>
    </fill>
    <fill>
      <patternFill patternType="solid">
        <fgColor rgb="FFFFFF00"/>
        <bgColor rgb="FFFFFF00"/>
      </patternFill>
    </fill>
  </fills>
  <borders count="3">
    <border/>
    <border>
      <bottom style="thin">
        <color rgb="FF000000"/>
      </bottom>
    </border>
    <border>
      <right/>
    </border>
  </borders>
  <cellStyleXfs count="1">
    <xf borderId="0" fillId="0" fontId="0" numFmtId="0" applyAlignment="1" applyFont="1"/>
  </cellStyleXfs>
  <cellXfs count="154">
    <xf borderId="0" fillId="0" fontId="0" numFmtId="0" xfId="0" applyAlignment="1" applyFont="1">
      <alignment readingOrder="0" shrinkToFit="0" vertical="bottom" wrapText="0"/>
    </xf>
    <xf borderId="0" fillId="2" fontId="1" numFmtId="0" xfId="0" applyAlignment="1" applyFill="1" applyFont="1">
      <alignment readingOrder="0"/>
    </xf>
    <xf borderId="0" fillId="2" fontId="1" numFmtId="0" xfId="0" applyFont="1"/>
    <xf borderId="0" fillId="3" fontId="2" numFmtId="0" xfId="0" applyAlignment="1" applyFill="1" applyFont="1">
      <alignment readingOrder="0"/>
    </xf>
    <xf borderId="0" fillId="4" fontId="1" numFmtId="0" xfId="0" applyAlignment="1" applyFill="1" applyFont="1">
      <alignment horizontal="left" readingOrder="0"/>
    </xf>
    <xf borderId="0" fillId="3" fontId="3" numFmtId="0" xfId="0" applyAlignment="1" applyFont="1">
      <alignment readingOrder="0"/>
    </xf>
    <xf borderId="0" fillId="0" fontId="1" numFmtId="0" xfId="0" applyAlignment="1" applyFont="1">
      <alignment readingOrder="0"/>
    </xf>
    <xf borderId="1" fillId="0" fontId="4" numFmtId="0" xfId="0" applyAlignment="1" applyBorder="1" applyFont="1">
      <alignment horizontal="center" readingOrder="0" shrinkToFit="0" wrapText="1"/>
    </xf>
    <xf borderId="1" fillId="0" fontId="4" numFmtId="0" xfId="0" applyAlignment="1" applyBorder="1" applyFont="1">
      <alignment horizontal="center" shrinkToFit="0" vertical="bottom" wrapText="1"/>
    </xf>
    <xf borderId="1" fillId="0" fontId="4" numFmtId="0" xfId="0" applyAlignment="1" applyBorder="1" applyFont="1">
      <alignment horizontal="center" readingOrder="0" shrinkToFit="0" vertical="bottom" wrapText="1"/>
    </xf>
    <xf borderId="1" fillId="0" fontId="4" numFmtId="0" xfId="0" applyAlignment="1" applyBorder="1" applyFont="1">
      <alignment horizontal="center" shrinkToFit="0" vertical="bottom" wrapText="1"/>
    </xf>
    <xf borderId="1" fillId="0" fontId="5" numFmtId="0" xfId="0" applyAlignment="1" applyBorder="1" applyFont="1">
      <alignment horizontal="center" readingOrder="0" shrinkToFit="0" wrapText="1"/>
    </xf>
    <xf borderId="0" fillId="0" fontId="4" numFmtId="0" xfId="0" applyAlignment="1" applyFont="1">
      <alignment horizontal="center" shrinkToFit="0" wrapText="1"/>
    </xf>
    <xf borderId="0" fillId="0" fontId="6" numFmtId="0" xfId="0" applyAlignment="1" applyFont="1">
      <alignment readingOrder="0"/>
    </xf>
    <xf borderId="0" fillId="0" fontId="7" numFmtId="164" xfId="0" applyAlignment="1" applyFont="1" applyNumberFormat="1">
      <alignment readingOrder="0"/>
    </xf>
    <xf borderId="0" fillId="0" fontId="1" numFmtId="164" xfId="0" applyAlignment="1" applyFont="1" applyNumberFormat="1">
      <alignment readingOrder="0"/>
    </xf>
    <xf borderId="0" fillId="0" fontId="1" numFmtId="0" xfId="0" applyAlignment="1" applyFont="1">
      <alignment vertical="bottom"/>
    </xf>
    <xf borderId="0" fillId="4" fontId="1" numFmtId="0" xfId="0" applyAlignment="1" applyFont="1">
      <alignment readingOrder="0"/>
    </xf>
    <xf borderId="0" fillId="0" fontId="1" numFmtId="0" xfId="0" applyAlignment="1" applyFont="1">
      <alignment horizontal="right" vertical="bottom"/>
    </xf>
    <xf borderId="0" fillId="0" fontId="1" numFmtId="3" xfId="0" applyAlignment="1" applyFont="1" applyNumberFormat="1">
      <alignment vertical="bottom"/>
    </xf>
    <xf borderId="0" fillId="0" fontId="1" numFmtId="0" xfId="0" applyAlignment="1" applyFont="1">
      <alignment horizontal="right" readingOrder="0" vertical="bottom"/>
    </xf>
    <xf borderId="0" fillId="4" fontId="1" numFmtId="0" xfId="0" applyAlignment="1" applyFont="1">
      <alignment readingOrder="0" vertical="bottom"/>
    </xf>
    <xf borderId="0" fillId="0" fontId="8" numFmtId="0" xfId="0" applyAlignment="1" applyFont="1">
      <alignment readingOrder="0" vertical="bottom"/>
    </xf>
    <xf borderId="0" fillId="0" fontId="1" numFmtId="164" xfId="0" applyFont="1" applyNumberFormat="1"/>
    <xf borderId="0" fillId="0" fontId="1" numFmtId="0" xfId="0" applyFont="1"/>
    <xf borderId="0" fillId="0" fontId="1" numFmtId="0" xfId="0" applyAlignment="1" applyFont="1">
      <alignment horizontal="right" vertical="bottom"/>
    </xf>
    <xf borderId="0" fillId="0" fontId="1" numFmtId="0" xfId="0" applyAlignment="1" applyFont="1">
      <alignment readingOrder="0" vertical="bottom"/>
    </xf>
    <xf borderId="0" fillId="0" fontId="9" numFmtId="0" xfId="0" applyAlignment="1" applyFont="1">
      <alignment readingOrder="0"/>
    </xf>
    <xf borderId="0" fillId="0" fontId="10" numFmtId="0" xfId="0" applyAlignment="1" applyFont="1">
      <alignment readingOrder="0"/>
    </xf>
    <xf borderId="0" fillId="0" fontId="11" numFmtId="0" xfId="0" applyAlignment="1" applyFont="1">
      <alignment horizontal="right" readingOrder="0" vertical="bottom"/>
    </xf>
    <xf borderId="0" fillId="0" fontId="10" numFmtId="0" xfId="0" applyAlignment="1" applyFont="1">
      <alignment readingOrder="0"/>
    </xf>
    <xf borderId="0" fillId="4" fontId="11" numFmtId="0" xfId="0" applyAlignment="1" applyFont="1">
      <alignment horizontal="right" readingOrder="0" vertical="bottom"/>
    </xf>
    <xf borderId="0" fillId="0" fontId="11" numFmtId="0" xfId="0" applyAlignment="1" applyFont="1">
      <alignment horizontal="right" vertical="bottom"/>
    </xf>
    <xf borderId="0" fillId="0" fontId="12" numFmtId="0" xfId="0" applyAlignment="1" applyFont="1">
      <alignment vertical="bottom"/>
    </xf>
    <xf borderId="0" fillId="0" fontId="7" numFmtId="164" xfId="0" applyFont="1" applyNumberFormat="1"/>
    <xf borderId="0" fillId="3" fontId="1" numFmtId="0" xfId="0" applyAlignment="1" applyFont="1">
      <alignment readingOrder="0" vertical="bottom"/>
    </xf>
    <xf borderId="0" fillId="0" fontId="13" numFmtId="0" xfId="0" applyAlignment="1" applyFont="1">
      <alignment readingOrder="0"/>
    </xf>
    <xf borderId="0" fillId="0" fontId="10" numFmtId="0" xfId="0" applyAlignment="1" applyFont="1">
      <alignment readingOrder="0" vertical="bottom"/>
    </xf>
    <xf borderId="0" fillId="0" fontId="1" numFmtId="164" xfId="0" applyAlignment="1" applyFont="1" applyNumberFormat="1">
      <alignment vertical="bottom"/>
    </xf>
    <xf borderId="0" fillId="0" fontId="6" numFmtId="0" xfId="0" applyAlignment="1" applyFont="1">
      <alignment readingOrder="0" vertical="bottom"/>
    </xf>
    <xf borderId="0" fillId="0" fontId="14" numFmtId="0" xfId="0" applyAlignment="1" applyFont="1">
      <alignment readingOrder="0" vertical="bottom"/>
    </xf>
    <xf borderId="0" fillId="0" fontId="15" numFmtId="0" xfId="0" applyAlignment="1" applyFont="1">
      <alignment readingOrder="0" vertical="bottom"/>
    </xf>
    <xf borderId="0" fillId="0" fontId="1" numFmtId="164" xfId="0" applyAlignment="1" applyFont="1" applyNumberFormat="1">
      <alignment readingOrder="0" vertical="bottom"/>
    </xf>
    <xf borderId="0" fillId="0" fontId="16" numFmtId="0" xfId="0" applyAlignment="1" applyFont="1">
      <alignment readingOrder="0" vertical="bottom"/>
    </xf>
    <xf borderId="0" fillId="3" fontId="11" numFmtId="0" xfId="0" applyAlignment="1" applyFont="1">
      <alignment horizontal="right" vertical="bottom"/>
    </xf>
    <xf borderId="0" fillId="3" fontId="17" numFmtId="0" xfId="0" applyAlignment="1" applyFont="1">
      <alignment vertical="bottom"/>
    </xf>
    <xf borderId="0" fillId="0" fontId="6" numFmtId="0" xfId="0" applyAlignment="1" applyFont="1">
      <alignment vertical="bottom"/>
    </xf>
    <xf borderId="0" fillId="0" fontId="1" numFmtId="0" xfId="0" applyAlignment="1" applyFont="1">
      <alignment readingOrder="0"/>
    </xf>
    <xf borderId="0" fillId="0" fontId="1" numFmtId="11" xfId="0" applyAlignment="1" applyFont="1" applyNumberFormat="1">
      <alignment readingOrder="0" vertical="bottom"/>
    </xf>
    <xf borderId="0" fillId="0" fontId="11" numFmtId="0" xfId="0" applyAlignment="1" applyFont="1">
      <alignment readingOrder="0" vertical="bottom"/>
    </xf>
    <xf borderId="0" fillId="0" fontId="11" numFmtId="0" xfId="0" applyAlignment="1" applyFont="1">
      <alignment vertical="bottom"/>
    </xf>
    <xf borderId="0" fillId="0" fontId="11" numFmtId="0" xfId="0" applyFont="1"/>
    <xf borderId="0" fillId="0" fontId="11" numFmtId="0" xfId="0" applyAlignment="1" applyFont="1">
      <alignment horizontal="right" vertical="bottom"/>
    </xf>
    <xf borderId="0" fillId="0" fontId="18" numFmtId="0" xfId="0" applyAlignment="1" applyFont="1">
      <alignment vertical="bottom"/>
    </xf>
    <xf borderId="0" fillId="0" fontId="19" numFmtId="0" xfId="0" applyAlignment="1" applyFont="1">
      <alignment readingOrder="0" vertical="bottom"/>
    </xf>
    <xf borderId="0" fillId="0" fontId="1" numFmtId="0" xfId="0" applyAlignment="1" applyFont="1">
      <alignment vertical="bottom"/>
    </xf>
    <xf borderId="2" fillId="0" fontId="20" numFmtId="0" xfId="0" applyAlignment="1" applyBorder="1" applyFont="1">
      <alignment shrinkToFit="0" vertical="bottom" wrapText="0"/>
    </xf>
    <xf borderId="2" fillId="0" fontId="1" numFmtId="0" xfId="0" applyAlignment="1" applyBorder="1" applyFont="1">
      <alignment vertical="bottom"/>
    </xf>
    <xf borderId="0" fillId="0" fontId="5" numFmtId="0" xfId="0" applyAlignment="1" applyFont="1">
      <alignment horizontal="center" readingOrder="0" shrinkToFit="0" wrapText="1"/>
    </xf>
    <xf borderId="0" fillId="0" fontId="1" numFmtId="0" xfId="0" applyAlignment="1" applyFont="1">
      <alignment horizontal="center" shrinkToFit="0" wrapText="1"/>
    </xf>
    <xf borderId="0" fillId="0" fontId="18" numFmtId="0" xfId="0" applyAlignment="1" applyFont="1">
      <alignment readingOrder="0"/>
    </xf>
    <xf borderId="0" fillId="0" fontId="21" numFmtId="2" xfId="0" applyAlignment="1" applyFont="1" applyNumberFormat="1">
      <alignment readingOrder="0"/>
    </xf>
    <xf borderId="0" fillId="0" fontId="18" numFmtId="164" xfId="0" applyAlignment="1" applyFont="1" applyNumberFormat="1">
      <alignment readingOrder="0"/>
    </xf>
    <xf borderId="0" fillId="0" fontId="18" numFmtId="1" xfId="0" applyAlignment="1" applyFont="1" applyNumberFormat="1">
      <alignment readingOrder="0"/>
    </xf>
    <xf borderId="0" fillId="0" fontId="1" numFmtId="165" xfId="0" applyFont="1" applyNumberFormat="1"/>
    <xf borderId="0" fillId="0" fontId="1" numFmtId="166" xfId="0" applyFont="1" applyNumberFormat="1"/>
    <xf borderId="0" fillId="0" fontId="18" numFmtId="2" xfId="0" applyAlignment="1" applyFont="1" applyNumberFormat="1">
      <alignment readingOrder="0"/>
    </xf>
    <xf borderId="0" fillId="0" fontId="18" numFmtId="0" xfId="0" applyFont="1"/>
    <xf borderId="0" fillId="0" fontId="22" numFmtId="0" xfId="0" applyAlignment="1" applyFont="1">
      <alignment readingOrder="0"/>
    </xf>
    <xf borderId="0" fillId="3" fontId="18" numFmtId="0" xfId="0" applyAlignment="1" applyFont="1">
      <alignment readingOrder="0"/>
    </xf>
    <xf borderId="0" fillId="4" fontId="1" numFmtId="164" xfId="0" applyFont="1" applyNumberFormat="1"/>
    <xf borderId="0" fillId="4" fontId="1" numFmtId="165" xfId="0" applyFont="1" applyNumberFormat="1"/>
    <xf borderId="0" fillId="0" fontId="18" numFmtId="0" xfId="0" applyAlignment="1" applyFont="1">
      <alignment readingOrder="0" vertical="bottom"/>
    </xf>
    <xf borderId="0" fillId="0" fontId="18" numFmtId="164" xfId="0" applyAlignment="1" applyFont="1" applyNumberFormat="1">
      <alignment readingOrder="0" vertical="bottom"/>
    </xf>
    <xf borderId="0" fillId="4" fontId="18" numFmtId="2" xfId="0" applyAlignment="1" applyFont="1" applyNumberFormat="1">
      <alignment readingOrder="0" vertical="bottom"/>
    </xf>
    <xf borderId="0" fillId="0" fontId="18" numFmtId="2" xfId="0" applyAlignment="1" applyFont="1" applyNumberFormat="1">
      <alignment readingOrder="0" vertical="bottom"/>
    </xf>
    <xf borderId="0" fillId="0" fontId="18" numFmtId="1" xfId="0" applyAlignment="1" applyFont="1" applyNumberFormat="1">
      <alignment readingOrder="0" vertical="bottom"/>
    </xf>
    <xf borderId="1" fillId="0" fontId="18" numFmtId="0" xfId="0" applyAlignment="1" applyBorder="1" applyFont="1">
      <alignment readingOrder="0" vertical="bottom"/>
    </xf>
    <xf borderId="1" fillId="0" fontId="21" numFmtId="2" xfId="0" applyAlignment="1" applyBorder="1" applyFont="1" applyNumberFormat="1">
      <alignment readingOrder="0"/>
    </xf>
    <xf borderId="1" fillId="0" fontId="18" numFmtId="164" xfId="0" applyAlignment="1" applyBorder="1" applyFont="1" applyNumberFormat="1">
      <alignment readingOrder="0" vertical="bottom"/>
    </xf>
    <xf borderId="1" fillId="0" fontId="18" numFmtId="2" xfId="0" applyAlignment="1" applyBorder="1" applyFont="1" applyNumberFormat="1">
      <alignment readingOrder="0" vertical="bottom"/>
    </xf>
    <xf borderId="1" fillId="0" fontId="18" numFmtId="1" xfId="0" applyAlignment="1" applyBorder="1" applyFont="1" applyNumberFormat="1">
      <alignment readingOrder="0" vertical="bottom"/>
    </xf>
    <xf borderId="1" fillId="0" fontId="1" numFmtId="164" xfId="0" applyBorder="1" applyFont="1" applyNumberFormat="1"/>
    <xf borderId="1" fillId="0" fontId="1" numFmtId="165" xfId="0" applyBorder="1" applyFont="1" applyNumberFormat="1"/>
    <xf borderId="1" fillId="0" fontId="1" numFmtId="166" xfId="0" applyBorder="1" applyFont="1" applyNumberFormat="1"/>
    <xf borderId="1" fillId="0" fontId="1" numFmtId="0" xfId="0" applyAlignment="1" applyBorder="1" applyFont="1">
      <alignment vertical="bottom"/>
    </xf>
    <xf borderId="0" fillId="0" fontId="1" numFmtId="0" xfId="0" applyAlignment="1" applyFont="1">
      <alignment horizontal="left" readingOrder="0"/>
    </xf>
    <xf borderId="0" fillId="0" fontId="1" numFmtId="2" xfId="0" applyFont="1" applyNumberFormat="1"/>
    <xf borderId="0" fillId="0" fontId="1" numFmtId="9" xfId="0" applyAlignment="1" applyFont="1" applyNumberFormat="1">
      <alignment readingOrder="0"/>
    </xf>
    <xf borderId="0" fillId="0" fontId="1" numFmtId="2" xfId="0" applyAlignment="1" applyFont="1" applyNumberFormat="1">
      <alignment readingOrder="0"/>
    </xf>
    <xf borderId="1" fillId="0" fontId="5" numFmtId="0" xfId="0" applyAlignment="1" applyBorder="1" applyFont="1">
      <alignment horizontal="center" shrinkToFit="0" wrapText="1"/>
    </xf>
    <xf borderId="1" fillId="0" fontId="5" numFmtId="0" xfId="0" applyAlignment="1" applyBorder="1" applyFont="1">
      <alignment horizontal="center" shrinkToFit="0" vertical="bottom" wrapText="1"/>
    </xf>
    <xf borderId="1" fillId="0" fontId="5" numFmtId="0" xfId="0" applyAlignment="1" applyBorder="1" applyFont="1">
      <alignment horizontal="center" readingOrder="0" shrinkToFit="0" vertical="bottom" wrapText="1"/>
    </xf>
    <xf borderId="0" fillId="0" fontId="5" numFmtId="0" xfId="0" applyAlignment="1" applyFont="1">
      <alignment horizontal="center" shrinkToFit="0" wrapText="1"/>
    </xf>
    <xf borderId="0" fillId="0" fontId="1" numFmtId="165" xfId="0" applyAlignment="1" applyFont="1" applyNumberFormat="1">
      <alignment vertical="bottom"/>
    </xf>
    <xf borderId="0" fillId="0" fontId="1" numFmtId="3" xfId="0" applyFont="1" applyNumberFormat="1"/>
    <xf borderId="0" fillId="0" fontId="1" numFmtId="167" xfId="0" applyFont="1" applyNumberFormat="1"/>
    <xf borderId="1" fillId="0" fontId="1" numFmtId="0" xfId="0" applyBorder="1" applyFont="1"/>
    <xf borderId="1" fillId="0" fontId="1" numFmtId="2" xfId="0" applyBorder="1" applyFont="1" applyNumberFormat="1"/>
    <xf borderId="1" fillId="0" fontId="1" numFmtId="164" xfId="0" applyAlignment="1" applyBorder="1" applyFont="1" applyNumberFormat="1">
      <alignment vertical="bottom"/>
    </xf>
    <xf borderId="1" fillId="0" fontId="1" numFmtId="165" xfId="0" applyAlignment="1" applyBorder="1" applyFont="1" applyNumberFormat="1">
      <alignment vertical="bottom"/>
    </xf>
    <xf borderId="1" fillId="0" fontId="1" numFmtId="3" xfId="0" applyBorder="1" applyFont="1" applyNumberFormat="1"/>
    <xf borderId="0" fillId="0" fontId="1" numFmtId="0" xfId="0" applyAlignment="1" applyFont="1">
      <alignment horizontal="right" readingOrder="0"/>
    </xf>
    <xf borderId="0" fillId="0" fontId="1" numFmtId="2" xfId="0" applyAlignment="1" applyFont="1" applyNumberFormat="1">
      <alignment vertical="bottom"/>
    </xf>
    <xf borderId="0" fillId="0" fontId="1" numFmtId="168" xfId="0" applyAlignment="1" applyFont="1" applyNumberFormat="1">
      <alignment vertical="bottom"/>
    </xf>
    <xf borderId="0" fillId="3" fontId="10" numFmtId="0" xfId="0" applyFont="1"/>
    <xf borderId="1" fillId="3" fontId="10" numFmtId="0" xfId="0" applyBorder="1" applyFont="1"/>
    <xf borderId="1" fillId="0" fontId="1" numFmtId="2" xfId="0" applyAlignment="1" applyBorder="1" applyFont="1" applyNumberFormat="1">
      <alignment readingOrder="0"/>
    </xf>
    <xf borderId="1" fillId="0" fontId="1" numFmtId="2" xfId="0" applyAlignment="1" applyBorder="1" applyFont="1" applyNumberFormat="1">
      <alignment vertical="bottom"/>
    </xf>
    <xf borderId="0" fillId="0" fontId="1" numFmtId="3" xfId="0" applyAlignment="1" applyFont="1" applyNumberFormat="1">
      <alignment horizontal="right" readingOrder="0"/>
    </xf>
    <xf borderId="0" fillId="0" fontId="1" numFmtId="3" xfId="0" applyAlignment="1" applyFont="1" applyNumberFormat="1">
      <alignment horizontal="left" readingOrder="0"/>
    </xf>
    <xf borderId="0" fillId="0" fontId="1" numFmtId="4" xfId="0" applyAlignment="1" applyFont="1" applyNumberFormat="1">
      <alignment horizontal="right" readingOrder="0"/>
    </xf>
    <xf borderId="0" fillId="0" fontId="23" numFmtId="0" xfId="0" applyAlignment="1" applyFont="1">
      <alignment readingOrder="0"/>
    </xf>
    <xf borderId="0" fillId="0" fontId="3" numFmtId="165" xfId="0" applyAlignment="1" applyFont="1" applyNumberFormat="1">
      <alignment readingOrder="0" shrinkToFit="0" vertical="bottom" wrapText="0"/>
    </xf>
    <xf borderId="0" fillId="0" fontId="3" numFmtId="0" xfId="0" applyAlignment="1" applyFont="1">
      <alignment readingOrder="0" shrinkToFit="0" vertical="bottom" wrapText="0"/>
    </xf>
    <xf borderId="0" fillId="0" fontId="24" numFmtId="0" xfId="0" applyAlignment="1" applyFont="1">
      <alignment readingOrder="0" shrinkToFit="0" vertical="bottom" wrapText="0"/>
    </xf>
    <xf borderId="0" fillId="0" fontId="25" numFmtId="0" xfId="0" applyAlignment="1" applyFont="1">
      <alignment readingOrder="0" shrinkToFit="0" vertical="bottom" wrapText="0"/>
    </xf>
    <xf borderId="0" fillId="0" fontId="24" numFmtId="0" xfId="0" applyAlignment="1" applyFont="1">
      <alignment shrinkToFit="0" vertical="bottom" wrapText="0"/>
    </xf>
    <xf borderId="0" fillId="0" fontId="1" numFmtId="165" xfId="0" applyAlignment="1" applyFont="1" applyNumberFormat="1">
      <alignment readingOrder="0"/>
    </xf>
    <xf borderId="1" fillId="0" fontId="1" numFmtId="0" xfId="0" applyAlignment="1" applyBorder="1" applyFont="1">
      <alignment readingOrder="0"/>
    </xf>
    <xf borderId="0" fillId="0" fontId="1" numFmtId="169" xfId="0" applyFont="1" applyNumberFormat="1"/>
    <xf borderId="0" fillId="0" fontId="1" numFmtId="169" xfId="0" applyAlignment="1" applyFont="1" applyNumberFormat="1">
      <alignment readingOrder="0"/>
    </xf>
    <xf borderId="0" fillId="0" fontId="1" numFmtId="166" xfId="0" applyAlignment="1" applyFont="1" applyNumberFormat="1">
      <alignment readingOrder="0"/>
    </xf>
    <xf borderId="0" fillId="4" fontId="1" numFmtId="169" xfId="0" applyAlignment="1" applyFont="1" applyNumberFormat="1">
      <alignment readingOrder="0"/>
    </xf>
    <xf borderId="0" fillId="4" fontId="1" numFmtId="166" xfId="0" applyAlignment="1" applyFont="1" applyNumberFormat="1">
      <alignment readingOrder="0"/>
    </xf>
    <xf borderId="0" fillId="4" fontId="1" numFmtId="166" xfId="0" applyFont="1" applyNumberFormat="1"/>
    <xf borderId="0" fillId="4" fontId="1" numFmtId="11" xfId="0" applyAlignment="1" applyFont="1" applyNumberFormat="1">
      <alignment readingOrder="0" vertical="bottom"/>
    </xf>
    <xf borderId="0" fillId="4" fontId="1" numFmtId="0" xfId="0" applyAlignment="1" applyFont="1">
      <alignment horizontal="right" vertical="bottom"/>
    </xf>
    <xf borderId="0" fillId="0" fontId="26" numFmtId="0" xfId="0" applyAlignment="1" applyFont="1">
      <alignment readingOrder="0"/>
    </xf>
    <xf borderId="0" fillId="0" fontId="1" numFmtId="9" xfId="0" applyAlignment="1" applyFont="1" applyNumberFormat="1">
      <alignment readingOrder="0" vertical="bottom"/>
    </xf>
    <xf borderId="0" fillId="0" fontId="1" numFmtId="9" xfId="0" applyAlignment="1" applyFont="1" applyNumberFormat="1">
      <alignment vertical="bottom"/>
    </xf>
    <xf borderId="0" fillId="0" fontId="5" numFmtId="0" xfId="0" applyAlignment="1" applyFont="1">
      <alignment horizontal="center" shrinkToFit="0" vertical="bottom" wrapText="1"/>
    </xf>
    <xf borderId="0" fillId="0" fontId="5" numFmtId="0" xfId="0" applyAlignment="1" applyFont="1">
      <alignment horizontal="center" readingOrder="0" shrinkToFit="0" vertical="bottom" wrapText="1"/>
    </xf>
    <xf borderId="0" fillId="0" fontId="27" numFmtId="164" xfId="0" applyAlignment="1" applyFont="1" applyNumberFormat="1">
      <alignment readingOrder="0"/>
    </xf>
    <xf borderId="0" fillId="0" fontId="28" numFmtId="0" xfId="0" applyAlignment="1" applyFont="1">
      <alignment readingOrder="0" vertical="bottom"/>
    </xf>
    <xf borderId="0" fillId="0" fontId="28" numFmtId="9" xfId="0" applyAlignment="1" applyFont="1" applyNumberFormat="1">
      <alignment readingOrder="0" vertical="bottom"/>
    </xf>
    <xf borderId="0" fillId="0" fontId="27" numFmtId="9" xfId="0" applyAlignment="1" applyFont="1" applyNumberFormat="1">
      <alignment readingOrder="0" vertical="bottom"/>
    </xf>
    <xf borderId="0" fillId="0" fontId="29" numFmtId="0" xfId="0" applyAlignment="1" applyFont="1">
      <alignment readingOrder="0"/>
    </xf>
    <xf borderId="0" fillId="0" fontId="1" numFmtId="170" xfId="0" applyAlignment="1" applyFont="1" applyNumberFormat="1">
      <alignment readingOrder="0" vertical="bottom"/>
    </xf>
    <xf borderId="0" fillId="0" fontId="30" numFmtId="0" xfId="0" applyAlignment="1" applyFont="1">
      <alignment horizontal="right" readingOrder="0"/>
    </xf>
    <xf borderId="0" fillId="0" fontId="31" numFmtId="0" xfId="0" applyAlignment="1" applyFont="1">
      <alignment readingOrder="0"/>
    </xf>
    <xf borderId="1" fillId="0" fontId="4" numFmtId="171" xfId="0" applyAlignment="1" applyBorder="1" applyFont="1" applyNumberFormat="1">
      <alignment horizontal="center" readingOrder="0" shrinkToFit="0" wrapText="1"/>
    </xf>
    <xf borderId="1" fillId="0" fontId="5" numFmtId="0" xfId="0" applyAlignment="1" applyBorder="1" applyFont="1">
      <alignment horizontal="center" readingOrder="0"/>
    </xf>
    <xf borderId="0" fillId="0" fontId="1" numFmtId="171" xfId="0" applyAlignment="1" applyFont="1" applyNumberFormat="1">
      <alignment readingOrder="0"/>
    </xf>
    <xf borderId="0" fillId="0" fontId="11" numFmtId="171" xfId="0" applyAlignment="1" applyFont="1" applyNumberFormat="1">
      <alignment readingOrder="0"/>
    </xf>
    <xf borderId="0" fillId="0" fontId="32" numFmtId="0" xfId="0" applyFont="1"/>
    <xf borderId="0" fillId="0" fontId="1" numFmtId="171" xfId="0" applyFont="1" applyNumberFormat="1"/>
    <xf borderId="0" fillId="3" fontId="33" numFmtId="0" xfId="0" applyAlignment="1" applyFont="1">
      <alignment readingOrder="0"/>
    </xf>
    <xf borderId="0" fillId="0" fontId="21" numFmtId="166" xfId="0" applyAlignment="1" applyFont="1" applyNumberFormat="1">
      <alignment readingOrder="0"/>
    </xf>
    <xf borderId="0" fillId="3" fontId="2" numFmtId="0" xfId="0" applyFont="1"/>
    <xf borderId="0" fillId="0" fontId="34" numFmtId="0" xfId="0" applyFont="1"/>
    <xf borderId="0" fillId="0" fontId="5" numFmtId="0" xfId="0" applyAlignment="1" applyFont="1">
      <alignment horizontal="right" readingOrder="0"/>
    </xf>
    <xf borderId="0" fillId="0" fontId="5" numFmtId="0" xfId="0" applyAlignment="1" applyFont="1">
      <alignment readingOrder="0"/>
    </xf>
    <xf borderId="0" fillId="0" fontId="35"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10</xdr:col>
      <xdr:colOff>228600</xdr:colOff>
      <xdr:row>172</xdr:row>
      <xdr:rowOff>200025</xdr:rowOff>
    </xdr:from>
    <xdr:ext cx="4238625" cy="21431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brightspotautomation.com/products/loadspot/" TargetMode="External"/><Relationship Id="rId42" Type="http://schemas.openxmlformats.org/officeDocument/2006/relationships/hyperlink" Target="https://16iwyl195vvfgoqu3136p2ly-wpengine.netdna-ssl.com/wp-content/uploads/2019/12/BrightSpot-Automation-Andrew-Gabor-Presentation.pdf" TargetMode="External"/><Relationship Id="rId41" Type="http://schemas.openxmlformats.org/officeDocument/2006/relationships/hyperlink" Target="https://www.nrel.gov/docs/fy13osti/54187.pdf" TargetMode="External"/><Relationship Id="rId44" Type="http://schemas.openxmlformats.org/officeDocument/2006/relationships/hyperlink" Target="https://us.sunpower.com/flexible-solar-panels" TargetMode="External"/><Relationship Id="rId43" Type="http://schemas.openxmlformats.org/officeDocument/2006/relationships/hyperlink" Target="https://us.sunpower.com/sites/default/files/sp-e-flex-110w-ds-en-ltr-523809_0.pdf" TargetMode="External"/><Relationship Id="rId46" Type="http://schemas.openxmlformats.org/officeDocument/2006/relationships/hyperlink" Target="https://us.sunpower.com/sites/default/files/sunpower-flexible-solar-panels-flyer-us.pdf" TargetMode="External"/><Relationship Id="rId45" Type="http://schemas.openxmlformats.org/officeDocument/2006/relationships/hyperlink" Target="https://energyhub.org/wp-content/uploads/2018/05/SunPower-Module-Degredation-PDF.pdf" TargetMode="External"/><Relationship Id="rId1" Type="http://schemas.openxmlformats.org/officeDocument/2006/relationships/hyperlink" Target="http://www.matweb.com/search/DataSheet.aspx?MatGUID=974691618b70446388d5abaf90daafd0" TargetMode="External"/><Relationship Id="rId2" Type="http://schemas.openxmlformats.org/officeDocument/2006/relationships/hyperlink" Target="http://matweb.com/search/DataSheet.aspx?MatGUID=8ff86005c3c14aee98dfefbe3c2e0597" TargetMode="External"/><Relationship Id="rId3" Type="http://schemas.openxmlformats.org/officeDocument/2006/relationships/hyperlink" Target="https://www.glassonweb.com/forums/weight-tempered-glass" TargetMode="External"/><Relationship Id="rId4" Type="http://schemas.openxmlformats.org/officeDocument/2006/relationships/hyperlink" Target="https://www.films.saint-gobain.com/sites/imdf.specialtyfilms.com/files/chemfilm_extruded_film_datasheets_75077_0.pdf" TargetMode="External"/><Relationship Id="rId9" Type="http://schemas.openxmlformats.org/officeDocument/2006/relationships/hyperlink" Target="https://aip.scitation.org/doi/full/10.1063/1.4944557" TargetMode="External"/><Relationship Id="rId48" Type="http://schemas.openxmlformats.org/officeDocument/2006/relationships/hyperlink" Target="https://us.sunpower.com/why-sunpower/maxeon-solar-cells" TargetMode="External"/><Relationship Id="rId47" Type="http://schemas.openxmlformats.org/officeDocument/2006/relationships/hyperlink" Target="https://us.sunpower.com/sites/default/files/media-library/white-papers/wp-sunpower-module-40-year-useful-life.pdf" TargetMode="External"/><Relationship Id="rId49" Type="http://schemas.openxmlformats.org/officeDocument/2006/relationships/hyperlink" Target="https://stellarsolar.net/2017/08/10/5-ways-solar-panels-degrade-and-how-sunpower-resists-them/" TargetMode="External"/><Relationship Id="rId5" Type="http://schemas.openxmlformats.org/officeDocument/2006/relationships/hyperlink" Target="http://mit.usiu.ac.ke/courses/materials-science-and-engineering/3-11-mechanics-of-materials-fall-1999/modules/props.pdf" TargetMode="External"/><Relationship Id="rId6" Type="http://schemas.openxmlformats.org/officeDocument/2006/relationships/hyperlink" Target="http://matweb.com/search/DataSheet.aspx?MatGUID=c88baf339576454ea8cac3e208bde97a" TargetMode="External"/><Relationship Id="rId7" Type="http://schemas.openxmlformats.org/officeDocument/2006/relationships/hyperlink" Target="https://www.americanelements.com/silicon-wafer-7440-21-3" TargetMode="External"/><Relationship Id="rId8" Type="http://schemas.openxmlformats.org/officeDocument/2006/relationships/hyperlink" Target="https://www.alibaba.com/product-detail/Factory-price-Solar-Grade-Single-Crystal_60802356060.html?spm=a2700.7724857.normalList.103.4dfe2acbAdzOP1" TargetMode="External"/><Relationship Id="rId31" Type="http://schemas.openxmlformats.org/officeDocument/2006/relationships/hyperlink" Target="https://www.engineeringtoolbox.com/thermal-conductivity-d_429.html" TargetMode="External"/><Relationship Id="rId30" Type="http://schemas.openxmlformats.org/officeDocument/2006/relationships/hyperlink" Target="https://www.engineering.com/calculators/beams.htm" TargetMode="External"/><Relationship Id="rId33" Type="http://schemas.openxmlformats.org/officeDocument/2006/relationships/hyperlink" Target="https://escholarship.org/uc/item/74t3m0b1" TargetMode="External"/><Relationship Id="rId32" Type="http://schemas.openxmlformats.org/officeDocument/2006/relationships/hyperlink" Target="https://aip.scitation.org/doi/full/10.1063/1.4944557" TargetMode="External"/><Relationship Id="rId35" Type="http://schemas.openxmlformats.org/officeDocument/2006/relationships/hyperlink" Target="http://www.expresspolymlett.com/letolt.php?file=EPL-0000613&amp;mi=dc" TargetMode="External"/><Relationship Id="rId34" Type="http://schemas.openxmlformats.org/officeDocument/2006/relationships/hyperlink" Target="https://iopscience.iop.org/article/10.1088/1742-6596/709/1/012007/pdf" TargetMode="External"/><Relationship Id="rId37" Type="http://schemas.openxmlformats.org/officeDocument/2006/relationships/hyperlink" Target="https://aip.scitation.org/doi/full/10.1063/1.4944557" TargetMode="External"/><Relationship Id="rId36" Type="http://schemas.openxmlformats.org/officeDocument/2006/relationships/hyperlink" Target="http://www.nuigalway.ie/power_electronics/documents/applied_thermal_engineering_2010.pdf" TargetMode="External"/><Relationship Id="rId39" Type="http://schemas.openxmlformats.org/officeDocument/2006/relationships/hyperlink" Target="https://brightspotautomation.com/publications/" TargetMode="External"/><Relationship Id="rId38" Type="http://schemas.openxmlformats.org/officeDocument/2006/relationships/hyperlink" Target="https://www.sciencedirect.com/science/article/pii/S0927024817300673" TargetMode="External"/><Relationship Id="rId61" Type="http://schemas.openxmlformats.org/officeDocument/2006/relationships/drawing" Target="../drawings/drawing1.xml"/><Relationship Id="rId20" Type="http://schemas.openxmlformats.org/officeDocument/2006/relationships/hyperlink" Target="http://www.matweb.com/search/DataSheet.aspx?MatGUID=6d972d808b1c4ac5ae544f308c7e1913&amp;ckck=1" TargetMode="External"/><Relationship Id="rId22" Type="http://schemas.openxmlformats.org/officeDocument/2006/relationships/hyperlink" Target="https://www.alibaba.com/product-detail/E-glass-fiber-fabric-cloth-fiberglass_60060185941.html?spm=a2700.7724857.normalList.44.a44e37e8VVvy6O" TargetMode="External"/><Relationship Id="rId21" Type="http://schemas.openxmlformats.org/officeDocument/2006/relationships/hyperlink" Target="https://en.wikipedia.org/wiki/Glass_fiber" TargetMode="External"/><Relationship Id="rId24" Type="http://schemas.openxmlformats.org/officeDocument/2006/relationships/hyperlink" Target="https://www.engineeringtoolbox.com/poissons-ratio-d_1224.html" TargetMode="External"/><Relationship Id="rId23" Type="http://schemas.openxmlformats.org/officeDocument/2006/relationships/hyperlink" Target="https://www.zircarzirconia.com/images/datasheets/ZZ-5210_Rev01_-_Buster_Blanket.pdf?type=file" TargetMode="External"/><Relationship Id="rId60" Type="http://schemas.openxmlformats.org/officeDocument/2006/relationships/hyperlink" Target="https://d2saw6je89goi1.cloudfront.net/uploads/digital_asset/file/664341/Sunflare_spec_Flex60.pdf" TargetMode="External"/><Relationship Id="rId26" Type="http://schemas.openxmlformats.org/officeDocument/2006/relationships/hyperlink" Target="https://m.energytrend.com/pricequotes.html" TargetMode="External"/><Relationship Id="rId25" Type="http://schemas.openxmlformats.org/officeDocument/2006/relationships/hyperlink" Target="https://www.alibaba.com/product-detail/Factory-price-Solar-Grade-Single-Crystal_60802356060.html?spm=a2700.7724857.normalList.103.4dfe2acbAdzOP1" TargetMode="External"/><Relationship Id="rId28" Type="http://schemas.openxmlformats.org/officeDocument/2006/relationships/hyperlink" Target="https://www.engineeringtoolbox.com/cantilever-beams-d_1848.html" TargetMode="External"/><Relationship Id="rId27" Type="http://schemas.openxmlformats.org/officeDocument/2006/relationships/hyperlink" Target="https://m.energytrend.com/pricequotes.html" TargetMode="External"/><Relationship Id="rId29" Type="http://schemas.openxmlformats.org/officeDocument/2006/relationships/hyperlink" Target="https://en.wikipedia.org/wiki/Deflection_(engineering)" TargetMode="External"/><Relationship Id="rId51" Type="http://schemas.openxmlformats.org/officeDocument/2006/relationships/hyperlink" Target="https://fullbattery.com/products/sunpower-c60-solar-cell?variant=21392407750&amp;currency=USD&amp;utm_medium=product_sync&amp;utm_source=google&amp;utm_content=sag_organic&amp;utm_campaign=sag_organic&amp;utm_campaign=gs-2019-06-05&amp;utm_source=google&amp;utm_medium=smart_campaign&amp;gclid=CjwKCAjw8-78BRA0EiwAFUw8LKgUiHCBB4ew3-w6eZAK1aI9wbpohlpGjYx1BMcUlo1eSiYrrm6X-hoCVyQQAvD_BwE" TargetMode="External"/><Relationship Id="rId50" Type="http://schemas.openxmlformats.org/officeDocument/2006/relationships/hyperlink" Target="https://www.nrel.gov/pv/assets/pdfs/2015_pvmrw_07_schmid.pdf" TargetMode="External"/><Relationship Id="rId53" Type="http://schemas.openxmlformats.org/officeDocument/2006/relationships/hyperlink" Target="https://www.uml.edu/Research/Energy/grants.aspx" TargetMode="External"/><Relationship Id="rId52" Type="http://schemas.openxmlformats.org/officeDocument/2006/relationships/hyperlink" Target="https://www.ebay.com/i/114298512256?var=414552169319&amp;chn=ps&amp;norover=1&amp;mkevt=1&amp;mkrid=711-117182-37290-0&amp;mkcid=2&amp;itemid=414552169319_114298512256&amp;targetid=935083617347&amp;device=c&amp;mktype=pla&amp;googleloc=9002000&amp;campaignid=10828927567&amp;mkgroupid=109722616074&amp;rlsatarget=aud-412677883135:pla-935083617347&amp;abcId=9300396&amp;merchantid=118870495&amp;gclid=CjwKCAjw8-78BRA0EiwAFUw8LMNKNJOtKrVsnDeOSgZWtPj8XAvDOfStoExR_Xx2c71jhVRkYLng2xoCUz4QAvD_BwE" TargetMode="External"/><Relationship Id="rId11" Type="http://schemas.openxmlformats.org/officeDocument/2006/relationships/hyperlink" Target="http://www.asteniksolar.com/products/materials/First_eva/Product_sheet_eva.pdf" TargetMode="External"/><Relationship Id="rId55" Type="http://schemas.openxmlformats.org/officeDocument/2006/relationships/hyperlink" Target="https://www.researchgate.net/publication/327288660_NUMERICALLY_SIMULATING_THE_IMPACT_OF_HAIL_IN_PHOTOVOLTAIC_PANEL" TargetMode="External"/><Relationship Id="rId10" Type="http://schemas.openxmlformats.org/officeDocument/2006/relationships/hyperlink" Target="https://omnexus.specialchem.com/selection-guide/ethylene-vinyl-acetate/properties-of-eva" TargetMode="External"/><Relationship Id="rId54" Type="http://schemas.openxmlformats.org/officeDocument/2006/relationships/hyperlink" Target="https://www.researchgate.net/publication/228873551_Modeling_Hailstone_Impact_onto_Composite_Material_Panel_Under_a_Multi-axial_State_of_Stress" TargetMode="External"/><Relationship Id="rId13" Type="http://schemas.openxmlformats.org/officeDocument/2006/relationships/hyperlink" Target="http://mit.usiu.ac.ke/courses/materials-science-and-engineering/3-11-mechanics-of-materials-fall-1999/modules/props.pdf" TargetMode="External"/><Relationship Id="rId57" Type="http://schemas.openxmlformats.org/officeDocument/2006/relationships/hyperlink" Target="https://www2.jpl.nasa.gov/adv_tech/photovol/ppr_75-80/Bechtel%20DOE-JPL%20954698-80-2.pdf" TargetMode="External"/><Relationship Id="rId12" Type="http://schemas.openxmlformats.org/officeDocument/2006/relationships/hyperlink" Target="https://www.aitechnology.com/products/solar/uv-stable-protective-back-sheets/" TargetMode="External"/><Relationship Id="rId56" Type="http://schemas.openxmlformats.org/officeDocument/2006/relationships/hyperlink" Target="https://www.mcmaster.com/glass/tough-corning-gorilla-glass/" TargetMode="External"/><Relationship Id="rId15" Type="http://schemas.openxmlformats.org/officeDocument/2006/relationships/hyperlink" Target="https://www.google.com/search?q=alluminum+cost+per+kg&amp;rlz=1C1CHBF_enUS816US816&amp;oq=alluminum+cost+per+kg&amp;aqs=chrome..69i57j0l7.6447j0j4&amp;sourceid=chrome&amp;ie=UTF-8" TargetMode="External"/><Relationship Id="rId59" Type="http://schemas.openxmlformats.org/officeDocument/2006/relationships/hyperlink" Target="https://d2saw6je89goi1.cloudfront.net/uploads/digital_asset/file/664339/Sunflare_spec_LiteMount60.pdf" TargetMode="External"/><Relationship Id="rId14" Type="http://schemas.openxmlformats.org/officeDocument/2006/relationships/hyperlink" Target="https://yiwanhong.en.made-in-china.com/product/DNRxAZGPbKhq/China-Aluminum-6061-Price-Per-Kg.html" TargetMode="External"/><Relationship Id="rId58" Type="http://schemas.openxmlformats.org/officeDocument/2006/relationships/hyperlink" Target="https://en.wikipedia.org/wiki/Copper_indium_gallium_selenide_solar_cells" TargetMode="External"/><Relationship Id="rId17" Type="http://schemas.openxmlformats.org/officeDocument/2006/relationships/hyperlink" Target="http://mit.usiu.ac.ke/courses/materials-science-and-engineering/3-11-mechanics-of-materials-fall-1999/modules/props.pdf" TargetMode="External"/><Relationship Id="rId16" Type="http://schemas.openxmlformats.org/officeDocument/2006/relationships/hyperlink" Target="http://mit.usiu.ac.ke/courses/materials-science-and-engineering/3-11-mechanics-of-materials-fall-1999/modules/props.pdf" TargetMode="External"/><Relationship Id="rId19" Type="http://schemas.openxmlformats.org/officeDocument/2006/relationships/hyperlink" Target="https://www.statista.com/statistics/796033/us-price-of-polypropylene/" TargetMode="External"/><Relationship Id="rId18" Type="http://schemas.openxmlformats.org/officeDocument/2006/relationships/hyperlink" Target="http://web.rtpcompany.com/info/data/0100/RTP199X155654D.ht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fluorogistx.com/wp-content/uploads/2015/10/Teflon-for-PV.pdf" TargetMode="External"/><Relationship Id="rId2" Type="http://schemas.openxmlformats.org/officeDocument/2006/relationships/hyperlink" Target="http://sterlingplasticsinc.com/materials/tefzel-etfe-ethylene-tetrafluoroethylene/" TargetMode="External"/><Relationship Id="rId3" Type="http://schemas.openxmlformats.org/officeDocument/2006/relationships/hyperlink" Target="https://www.films.saint-gobain.com/sites/imdf.specialtyfilms.com/files/chemfilm_extruded_film_datasheets_75077_0.pdf" TargetMode="External"/><Relationship Id="rId4" Type="http://schemas.openxmlformats.org/officeDocument/2006/relationships/hyperlink" Target="https://multimedia.3m.com/mws/media/1285470O/3m-ultra-barrier-solar-film-510-f.pdf" TargetMode="External"/><Relationship Id="rId5" Type="http://schemas.openxmlformats.org/officeDocument/2006/relationships/hyperlink" Target="https://onlinelibrary.wiley.com/doi/pdf/10.1002/msid.1045" TargetMode="External"/><Relationship Id="rId6" Type="http://schemas.openxmlformats.org/officeDocument/2006/relationships/hyperlink" Target="https://www.corning.com/media/worldwide/Innovation/documents/WillowGlass/Corning%20Willow%20Glass%20Fact%20Sheets_August2019.pdf" TargetMode="External"/><Relationship Id="rId7" Type="http://schemas.openxmlformats.org/officeDocument/2006/relationships/hyperlink" Target="https://cdn.thomasnet.com/ccp/00563346/213892.pdf" TargetMode="External"/><Relationship Id="rId8"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fluorogistx.com/wp-content/uploads/2015/10/Teflon-for-PV.pdf" TargetMode="External"/><Relationship Id="rId2" Type="http://schemas.openxmlformats.org/officeDocument/2006/relationships/hyperlink" Target="http://sterlingplasticsinc.com/materials/tefzel-etfe-ethylene-tetrafluoroethylene/" TargetMode="External"/><Relationship Id="rId3" Type="http://schemas.openxmlformats.org/officeDocument/2006/relationships/hyperlink" Target="https://www.appliedceramics.net/material/aluminum-6061/" TargetMode="External"/><Relationship Id="rId4" Type="http://schemas.openxmlformats.org/officeDocument/2006/relationships/hyperlink" Target="https://amesweb.info/Materials/Linear-Thermal-Expansion-Coefficient-Metals.aspx" TargetMode="External"/><Relationship Id="rId5" Type="http://schemas.openxmlformats.org/officeDocument/2006/relationships/hyperlink" Target="https://sentryroof.com/news/how-hot-does-your-commercial-roof-really-get-in-the-summer/" TargetMode="External"/><Relationship Id="rId6" Type="http://schemas.openxmlformats.org/officeDocument/2006/relationships/hyperlink" Target="https://weatherspark.com/y/25574/Average-Weather-in-Amherst-Massachusetts-United-States-Year-Round" TargetMode="External"/><Relationship Id="rId7"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61.71"/>
    <col customWidth="1" min="2" max="17" width="12.14"/>
  </cols>
  <sheetData>
    <row r="1">
      <c r="A1" s="1">
        <v>0.0</v>
      </c>
      <c r="B1" s="1"/>
      <c r="C1" s="2"/>
      <c r="D1" s="2"/>
      <c r="E1" s="2"/>
      <c r="F1" s="2"/>
      <c r="G1" s="2"/>
      <c r="H1" s="2"/>
      <c r="I1" s="2"/>
      <c r="J1" s="2"/>
      <c r="K1" s="2"/>
      <c r="L1" s="2"/>
      <c r="M1" s="2"/>
      <c r="N1" s="2"/>
      <c r="O1" s="2"/>
      <c r="P1" s="2"/>
    </row>
    <row r="2">
      <c r="A2" s="3"/>
      <c r="B2" s="3"/>
    </row>
    <row r="3">
      <c r="A3" s="4" t="s">
        <v>0</v>
      </c>
      <c r="C3" s="5" t="s">
        <v>1</v>
      </c>
    </row>
    <row r="4">
      <c r="A4" s="6"/>
      <c r="C4" s="6" t="s">
        <v>2</v>
      </c>
    </row>
    <row r="5">
      <c r="A5" s="6"/>
      <c r="C5" s="6" t="s">
        <v>3</v>
      </c>
    </row>
    <row r="6">
      <c r="A6" s="6"/>
      <c r="C6" s="6" t="s">
        <v>4</v>
      </c>
    </row>
    <row r="7">
      <c r="A7" s="6"/>
    </row>
    <row r="8">
      <c r="A8" s="1" t="s">
        <v>5</v>
      </c>
      <c r="B8" s="1" t="s">
        <v>6</v>
      </c>
      <c r="C8" s="2"/>
      <c r="D8" s="2"/>
      <c r="E8" s="2"/>
      <c r="F8" s="2"/>
      <c r="G8" s="2"/>
      <c r="H8" s="2"/>
      <c r="I8" s="2"/>
      <c r="J8" s="2"/>
      <c r="K8" s="2"/>
      <c r="L8" s="2"/>
      <c r="M8" s="2"/>
      <c r="N8" s="2"/>
      <c r="O8" s="2"/>
      <c r="P8" s="2"/>
    </row>
    <row r="9">
      <c r="A9" s="6"/>
    </row>
    <row r="10">
      <c r="A10" s="7" t="s">
        <v>7</v>
      </c>
      <c r="B10" s="7" t="s">
        <v>8</v>
      </c>
      <c r="C10" s="7"/>
      <c r="D10" s="7" t="s">
        <v>9</v>
      </c>
      <c r="E10" s="7" t="s">
        <v>10</v>
      </c>
      <c r="F10" s="7" t="s">
        <v>11</v>
      </c>
      <c r="G10" s="8" t="s">
        <v>12</v>
      </c>
      <c r="H10" s="7" t="s">
        <v>13</v>
      </c>
      <c r="I10" s="8" t="s">
        <v>14</v>
      </c>
      <c r="J10" s="8" t="s">
        <v>15</v>
      </c>
      <c r="K10" s="7" t="s">
        <v>16</v>
      </c>
      <c r="L10" s="9" t="s">
        <v>17</v>
      </c>
      <c r="M10" s="10" t="s">
        <v>18</v>
      </c>
      <c r="N10" s="7" t="s">
        <v>19</v>
      </c>
      <c r="O10" s="7" t="s">
        <v>20</v>
      </c>
      <c r="P10" s="7" t="s">
        <v>21</v>
      </c>
      <c r="Q10" s="7" t="s">
        <v>22</v>
      </c>
      <c r="R10" s="11" t="s">
        <v>23</v>
      </c>
      <c r="S10" s="12"/>
      <c r="T10" s="12"/>
      <c r="U10" s="12"/>
      <c r="V10" s="12"/>
      <c r="W10" s="12"/>
      <c r="X10" s="12"/>
      <c r="Y10" s="12"/>
      <c r="Z10" s="12"/>
    </row>
    <row r="11">
      <c r="A11" s="13" t="s">
        <v>24</v>
      </c>
      <c r="B11" s="14">
        <v>2.0</v>
      </c>
      <c r="C11" s="15"/>
      <c r="G11" s="16"/>
      <c r="I11" s="16"/>
      <c r="J11" s="16"/>
      <c r="L11" s="16"/>
      <c r="M11" s="16"/>
    </row>
    <row r="12">
      <c r="A12" s="6" t="s">
        <v>25</v>
      </c>
      <c r="B12" s="14">
        <v>2.0</v>
      </c>
      <c r="C12" s="15" t="s">
        <v>26</v>
      </c>
      <c r="D12" s="17">
        <v>7.0</v>
      </c>
      <c r="E12" s="6" t="s">
        <v>27</v>
      </c>
      <c r="G12" s="16"/>
      <c r="I12" s="16"/>
      <c r="J12" s="18">
        <v>2500.0</v>
      </c>
      <c r="K12" s="15">
        <v>1.0</v>
      </c>
      <c r="L12" s="16" t="s">
        <v>28</v>
      </c>
      <c r="M12" s="19" t="s">
        <v>29</v>
      </c>
    </row>
    <row r="13">
      <c r="A13" s="6" t="s">
        <v>30</v>
      </c>
      <c r="B13" s="14">
        <v>2.0</v>
      </c>
      <c r="C13" s="15" t="s">
        <v>26</v>
      </c>
      <c r="D13" s="17">
        <v>5.0</v>
      </c>
      <c r="E13" s="6" t="s">
        <v>31</v>
      </c>
      <c r="G13" s="20">
        <f>70000</f>
        <v>70000</v>
      </c>
      <c r="I13" s="21">
        <v>0.2</v>
      </c>
      <c r="J13" s="18">
        <v>1200.0</v>
      </c>
      <c r="K13" s="6">
        <v>1.05</v>
      </c>
      <c r="L13" s="18">
        <v>63.0</v>
      </c>
      <c r="M13" s="22" t="s">
        <v>32</v>
      </c>
      <c r="R13" s="16"/>
      <c r="S13" s="16"/>
      <c r="T13" s="16"/>
      <c r="U13" s="16"/>
      <c r="V13" s="16"/>
      <c r="W13" s="16"/>
      <c r="X13" s="16"/>
      <c r="Y13" s="16"/>
      <c r="Z13" s="16"/>
    </row>
    <row r="14">
      <c r="A14" s="6" t="s">
        <v>33</v>
      </c>
      <c r="B14" s="14">
        <v>2.0</v>
      </c>
      <c r="C14" s="23"/>
      <c r="D14" s="17">
        <v>3.0</v>
      </c>
      <c r="E14" s="24">
        <f t="shared" ref="E14:F14" si="1">0.2*G14</f>
        <v>15000</v>
      </c>
      <c r="F14" s="6">
        <f t="shared" si="1"/>
        <v>12244.89796</v>
      </c>
      <c r="G14" s="18">
        <v>75000.0</v>
      </c>
      <c r="H14" s="24">
        <f>G14/(1+I14)</f>
        <v>61224.4898</v>
      </c>
      <c r="I14" s="25">
        <v>0.225</v>
      </c>
      <c r="J14" s="25">
        <v>2400.0</v>
      </c>
      <c r="L14" s="18">
        <v>3.0</v>
      </c>
      <c r="M14" s="22" t="s">
        <v>34</v>
      </c>
      <c r="R14" s="16"/>
      <c r="S14" s="16"/>
      <c r="T14" s="16"/>
      <c r="U14" s="16"/>
      <c r="V14" s="16"/>
      <c r="W14" s="16"/>
      <c r="X14" s="16"/>
      <c r="Y14" s="16"/>
      <c r="Z14" s="16"/>
    </row>
    <row r="15">
      <c r="A15" s="6" t="s">
        <v>35</v>
      </c>
      <c r="B15" s="14">
        <v>2.0</v>
      </c>
      <c r="C15" s="15" t="s">
        <v>36</v>
      </c>
      <c r="D15" s="17">
        <v>2.0</v>
      </c>
      <c r="E15" s="6">
        <v>900.0</v>
      </c>
      <c r="G15" s="26">
        <v>77000.0</v>
      </c>
      <c r="H15" s="6">
        <v>31900.0</v>
      </c>
      <c r="I15" s="26">
        <v>0.21</v>
      </c>
      <c r="J15" s="26">
        <v>2400.0</v>
      </c>
      <c r="L15" s="16"/>
      <c r="M15" s="27" t="s">
        <v>34</v>
      </c>
      <c r="R15" s="16"/>
      <c r="S15" s="16"/>
      <c r="T15" s="16"/>
      <c r="U15" s="16"/>
      <c r="V15" s="16"/>
      <c r="W15" s="16"/>
      <c r="X15" s="16"/>
      <c r="Y15" s="16"/>
      <c r="Z15" s="16"/>
    </row>
    <row r="16">
      <c r="A16" s="28" t="s">
        <v>37</v>
      </c>
      <c r="B16" s="14"/>
      <c r="C16" s="15" t="s">
        <v>38</v>
      </c>
      <c r="D16" s="6">
        <v>2.62</v>
      </c>
      <c r="E16" s="6">
        <v>60.3</v>
      </c>
      <c r="G16" s="29">
        <v>240.0</v>
      </c>
      <c r="I16" s="25"/>
      <c r="J16" s="20">
        <v>1200.0</v>
      </c>
      <c r="L16" s="16"/>
      <c r="M16" s="22" t="s">
        <v>39</v>
      </c>
      <c r="R16" s="16"/>
      <c r="S16" s="16"/>
      <c r="T16" s="16"/>
      <c r="U16" s="16"/>
      <c r="V16" s="16"/>
      <c r="W16" s="16"/>
      <c r="X16" s="16"/>
      <c r="Y16" s="16"/>
      <c r="Z16" s="16"/>
    </row>
    <row r="17">
      <c r="A17" s="30" t="s">
        <v>40</v>
      </c>
      <c r="B17" s="14" t="s">
        <v>41</v>
      </c>
      <c r="C17" s="15" t="s">
        <v>42</v>
      </c>
      <c r="D17" s="6"/>
      <c r="E17" s="6">
        <v>48.0</v>
      </c>
      <c r="G17" s="29">
        <v>1100.0</v>
      </c>
      <c r="I17" s="31">
        <v>0.3</v>
      </c>
      <c r="J17" s="20">
        <v>1.73</v>
      </c>
      <c r="K17" s="6">
        <v>0.238</v>
      </c>
      <c r="L17" s="16"/>
      <c r="M17" s="22" t="s">
        <v>43</v>
      </c>
      <c r="Q17" s="6"/>
      <c r="R17" s="16"/>
      <c r="S17" s="16"/>
      <c r="T17" s="16"/>
      <c r="U17" s="16"/>
      <c r="V17" s="16"/>
      <c r="W17" s="16"/>
      <c r="X17" s="16"/>
      <c r="Y17" s="16"/>
      <c r="Z17" s="16"/>
    </row>
    <row r="18">
      <c r="A18" s="13"/>
      <c r="B18" s="14"/>
      <c r="D18" s="6"/>
      <c r="E18" s="6"/>
      <c r="G18" s="32"/>
      <c r="I18" s="25"/>
      <c r="J18" s="25"/>
      <c r="L18" s="16"/>
      <c r="M18" s="33"/>
      <c r="Q18" s="6"/>
      <c r="R18" s="16"/>
      <c r="S18" s="16"/>
      <c r="T18" s="16"/>
      <c r="U18" s="16"/>
      <c r="V18" s="16"/>
      <c r="W18" s="16"/>
      <c r="X18" s="16"/>
      <c r="Y18" s="16"/>
      <c r="Z18" s="16"/>
    </row>
    <row r="19">
      <c r="A19" s="13" t="s">
        <v>44</v>
      </c>
      <c r="B19" s="14">
        <v>0.5</v>
      </c>
      <c r="D19" s="6">
        <v>0.0</v>
      </c>
      <c r="E19" s="6">
        <v>3200.0</v>
      </c>
      <c r="G19" s="32">
        <v>110000.0</v>
      </c>
      <c r="I19" s="25">
        <v>0.28</v>
      </c>
      <c r="J19" s="25">
        <v>2300.0</v>
      </c>
      <c r="L19" s="16"/>
      <c r="M19" s="33" t="s">
        <v>45</v>
      </c>
      <c r="Q19" s="6" t="s">
        <v>46</v>
      </c>
      <c r="R19" s="16"/>
      <c r="S19" s="16"/>
      <c r="T19" s="16"/>
      <c r="U19" s="16"/>
      <c r="V19" s="16"/>
      <c r="W19" s="16"/>
      <c r="X19" s="16"/>
      <c r="Y19" s="16"/>
      <c r="Z19" s="16"/>
    </row>
    <row r="20">
      <c r="A20" s="6" t="s">
        <v>47</v>
      </c>
      <c r="B20" s="34"/>
      <c r="C20" s="23"/>
      <c r="E20" s="24">
        <f>0.2*G20</f>
        <v>12600</v>
      </c>
      <c r="G20" s="35">
        <v>63000.0</v>
      </c>
      <c r="I20" s="26">
        <v>0.22</v>
      </c>
      <c r="J20" s="26">
        <v>2230.0</v>
      </c>
      <c r="K20" s="6">
        <v>1.1</v>
      </c>
      <c r="L20" s="16"/>
      <c r="M20" s="36" t="s">
        <v>48</v>
      </c>
    </row>
    <row r="21">
      <c r="A21" s="37" t="s">
        <v>49</v>
      </c>
      <c r="B21" s="14"/>
      <c r="C21" s="38"/>
      <c r="D21" s="26" t="s">
        <v>50</v>
      </c>
      <c r="E21" s="16"/>
      <c r="G21" s="26" t="s">
        <v>51</v>
      </c>
      <c r="I21" s="26">
        <v>0.108</v>
      </c>
      <c r="J21" s="26">
        <v>2330.0</v>
      </c>
      <c r="K21" s="26">
        <v>149.0</v>
      </c>
      <c r="L21" s="26">
        <v>2.6</v>
      </c>
      <c r="M21" s="22" t="s">
        <v>52</v>
      </c>
      <c r="N21" s="16"/>
      <c r="O21" s="27" t="s">
        <v>53</v>
      </c>
      <c r="Q21" s="16"/>
    </row>
    <row r="22">
      <c r="A22" s="39"/>
      <c r="B22" s="14"/>
      <c r="C22" s="38"/>
      <c r="D22" s="16"/>
      <c r="E22" s="16"/>
      <c r="G22" s="16"/>
      <c r="I22" s="16"/>
      <c r="J22" s="16"/>
      <c r="K22" s="16"/>
      <c r="L22" s="16"/>
      <c r="M22" s="16"/>
      <c r="N22" s="16"/>
      <c r="Q22" s="16"/>
    </row>
    <row r="23">
      <c r="A23" s="39" t="s">
        <v>54</v>
      </c>
      <c r="B23" s="14"/>
      <c r="C23" s="38"/>
      <c r="D23" s="16"/>
      <c r="E23" s="16"/>
      <c r="G23" s="16"/>
      <c r="I23" s="16"/>
      <c r="J23" s="16"/>
      <c r="K23" s="16"/>
      <c r="L23" s="16"/>
      <c r="M23" s="16"/>
      <c r="N23" s="16"/>
      <c r="Q23" s="16"/>
    </row>
    <row r="24">
      <c r="A24" s="40" t="s">
        <v>54</v>
      </c>
      <c r="B24" s="14"/>
      <c r="C24" s="38"/>
      <c r="D24" s="26">
        <v>1.9</v>
      </c>
      <c r="E24" s="16"/>
      <c r="G24" s="26">
        <v>95.0</v>
      </c>
      <c r="I24" s="26">
        <v>0.41</v>
      </c>
      <c r="J24" s="26">
        <v>0.96</v>
      </c>
      <c r="K24" s="26">
        <v>0.23</v>
      </c>
      <c r="L24" s="16"/>
      <c r="M24" s="41" t="s">
        <v>55</v>
      </c>
      <c r="N24" s="26" t="s">
        <v>56</v>
      </c>
      <c r="O24" s="27" t="s">
        <v>57</v>
      </c>
      <c r="Q24" s="16"/>
    </row>
    <row r="25">
      <c r="A25" s="39"/>
      <c r="B25" s="14"/>
      <c r="C25" s="38"/>
      <c r="D25" s="16"/>
      <c r="E25" s="16"/>
      <c r="G25" s="16"/>
      <c r="I25" s="16"/>
      <c r="J25" s="16"/>
      <c r="K25" s="16"/>
      <c r="L25" s="16"/>
      <c r="M25" s="22" t="s">
        <v>58</v>
      </c>
      <c r="N25" s="16"/>
      <c r="Q25" s="16"/>
    </row>
    <row r="26">
      <c r="A26" s="39" t="s">
        <v>59</v>
      </c>
      <c r="B26" s="14">
        <v>3.0</v>
      </c>
      <c r="C26" s="38"/>
      <c r="D26" s="16"/>
      <c r="E26" s="16"/>
      <c r="G26" s="16"/>
      <c r="I26" s="16"/>
      <c r="J26" s="16"/>
      <c r="K26" s="16"/>
      <c r="L26" s="16"/>
      <c r="M26" s="16"/>
      <c r="N26" s="16"/>
      <c r="Q26" s="16"/>
    </row>
    <row r="27">
      <c r="A27" s="26" t="s">
        <v>60</v>
      </c>
      <c r="B27" s="14">
        <v>3.0</v>
      </c>
      <c r="C27" s="15" t="s">
        <v>26</v>
      </c>
      <c r="D27" s="26">
        <v>0.72</v>
      </c>
      <c r="E27" s="20">
        <v>68.95</v>
      </c>
      <c r="G27" s="18">
        <v>138.0</v>
      </c>
      <c r="I27" s="21" t="s">
        <v>61</v>
      </c>
      <c r="J27" s="35">
        <v>1800.0</v>
      </c>
      <c r="K27" s="18">
        <v>1.6</v>
      </c>
      <c r="L27" s="18">
        <v>1.6</v>
      </c>
      <c r="M27" s="33" t="s">
        <v>62</v>
      </c>
      <c r="N27" s="16"/>
      <c r="Q27" s="16"/>
    </row>
    <row r="28">
      <c r="A28" s="26" t="s">
        <v>63</v>
      </c>
      <c r="B28" s="14">
        <v>3.0</v>
      </c>
      <c r="C28" s="42" t="s">
        <v>64</v>
      </c>
      <c r="D28" s="26">
        <v>0.2</v>
      </c>
      <c r="E28" s="20">
        <v>9.0</v>
      </c>
      <c r="G28" s="35">
        <v>140.0</v>
      </c>
      <c r="I28" s="21" t="s">
        <v>65</v>
      </c>
      <c r="J28" s="20">
        <v>925.0</v>
      </c>
      <c r="K28" s="18"/>
      <c r="L28" s="16"/>
      <c r="M28" s="16"/>
      <c r="N28" s="16"/>
      <c r="P28" s="16"/>
      <c r="Q28" s="16"/>
    </row>
    <row r="29">
      <c r="A29" s="26" t="s">
        <v>66</v>
      </c>
      <c r="B29" s="14">
        <v>0.5</v>
      </c>
      <c r="C29" s="42"/>
      <c r="D29" s="6">
        <v>0.25</v>
      </c>
      <c r="E29" s="6">
        <v>1240.0</v>
      </c>
      <c r="G29" s="26">
        <v>210000.0</v>
      </c>
      <c r="H29" s="6">
        <v>76000.0</v>
      </c>
      <c r="I29" s="26">
        <v>0.29</v>
      </c>
      <c r="J29" s="26">
        <v>7800.0</v>
      </c>
      <c r="K29" s="26"/>
      <c r="L29" s="26">
        <v>14.0</v>
      </c>
      <c r="M29" s="43" t="s">
        <v>67</v>
      </c>
      <c r="N29" s="16"/>
      <c r="P29" s="16"/>
      <c r="Q29" s="16"/>
      <c r="R29" s="16"/>
      <c r="S29" s="16"/>
      <c r="T29" s="16"/>
      <c r="U29" s="16"/>
      <c r="V29" s="16"/>
      <c r="W29" s="16"/>
      <c r="X29" s="16"/>
      <c r="Y29" s="16"/>
      <c r="Z29" s="16"/>
    </row>
    <row r="30">
      <c r="A30" s="13"/>
      <c r="B30" s="14"/>
      <c r="C30" s="23"/>
      <c r="G30" s="16"/>
      <c r="I30" s="16"/>
      <c r="J30" s="16"/>
      <c r="L30" s="16"/>
      <c r="M30" s="16"/>
    </row>
    <row r="31">
      <c r="A31" s="13" t="s">
        <v>68</v>
      </c>
      <c r="B31" s="14">
        <v>0.5</v>
      </c>
      <c r="C31" s="23"/>
      <c r="G31" s="16"/>
      <c r="I31" s="16"/>
      <c r="J31" s="16"/>
      <c r="L31" s="16"/>
      <c r="M31" s="16"/>
    </row>
    <row r="32">
      <c r="A32" s="26" t="s">
        <v>69</v>
      </c>
      <c r="B32" s="14">
        <v>0.5</v>
      </c>
      <c r="C32" s="15" t="s">
        <v>26</v>
      </c>
      <c r="D32" s="26">
        <v>2.0</v>
      </c>
      <c r="E32" s="20">
        <v>276.0</v>
      </c>
      <c r="G32" s="44">
        <v>68900.0</v>
      </c>
      <c r="I32" s="25">
        <v>0.33</v>
      </c>
      <c r="J32" s="25">
        <v>2700.0</v>
      </c>
      <c r="K32" s="18">
        <v>167.0</v>
      </c>
      <c r="L32" s="16"/>
      <c r="M32" s="43" t="s">
        <v>70</v>
      </c>
      <c r="N32" s="26"/>
      <c r="Q32" s="43" t="s">
        <v>71</v>
      </c>
      <c r="R32" s="16"/>
      <c r="S32" s="16"/>
      <c r="T32" s="16"/>
      <c r="U32" s="16"/>
      <c r="V32" s="16"/>
      <c r="W32" s="16"/>
      <c r="X32" s="16"/>
      <c r="Y32" s="16"/>
      <c r="Z32" s="16"/>
    </row>
    <row r="33">
      <c r="A33" s="6" t="s">
        <v>72</v>
      </c>
      <c r="B33" s="14">
        <v>0.5</v>
      </c>
      <c r="C33" s="38"/>
      <c r="D33" s="6">
        <v>1.8</v>
      </c>
      <c r="E33" s="26">
        <v>500.0</v>
      </c>
      <c r="G33" s="18">
        <v>70000.0</v>
      </c>
      <c r="I33" s="25">
        <v>0.34</v>
      </c>
      <c r="J33" s="25">
        <v>2700.0</v>
      </c>
      <c r="K33" s="16"/>
      <c r="L33" s="16"/>
      <c r="M33" s="43" t="s">
        <v>73</v>
      </c>
      <c r="N33" s="26"/>
      <c r="Q33" s="16"/>
      <c r="R33" s="16"/>
      <c r="S33" s="16"/>
      <c r="T33" s="16"/>
      <c r="U33" s="16"/>
      <c r="V33" s="16"/>
      <c r="W33" s="16"/>
      <c r="X33" s="16"/>
      <c r="Y33" s="16"/>
      <c r="Z33" s="16"/>
    </row>
    <row r="34">
      <c r="A34" s="26" t="s">
        <v>66</v>
      </c>
      <c r="B34" s="14">
        <v>0.5</v>
      </c>
      <c r="C34" s="42"/>
      <c r="D34" s="6">
        <v>0.25</v>
      </c>
      <c r="E34" s="6">
        <v>1240.0</v>
      </c>
      <c r="G34" s="26">
        <v>210000.0</v>
      </c>
      <c r="H34" s="6">
        <v>76000.0</v>
      </c>
      <c r="I34" s="26">
        <v>0.29</v>
      </c>
      <c r="J34" s="26">
        <v>7800.0</v>
      </c>
      <c r="K34" s="26"/>
      <c r="L34" s="26">
        <v>14.0</v>
      </c>
      <c r="M34" s="43" t="s">
        <v>74</v>
      </c>
      <c r="N34" s="16"/>
      <c r="P34" s="16"/>
      <c r="Q34" s="16"/>
      <c r="R34" s="16"/>
      <c r="S34" s="16"/>
      <c r="T34" s="16"/>
      <c r="U34" s="16"/>
      <c r="V34" s="16"/>
      <c r="W34" s="16"/>
      <c r="X34" s="16"/>
      <c r="Y34" s="16"/>
      <c r="Z34" s="16"/>
    </row>
    <row r="35">
      <c r="B35" s="34"/>
      <c r="C35" s="23"/>
      <c r="G35" s="16"/>
      <c r="I35" s="16"/>
      <c r="J35" s="16"/>
      <c r="L35" s="16"/>
      <c r="M35" s="16"/>
      <c r="R35" s="16"/>
      <c r="S35" s="16"/>
      <c r="T35" s="16"/>
      <c r="U35" s="16"/>
      <c r="V35" s="16"/>
      <c r="W35" s="16"/>
      <c r="X35" s="16"/>
      <c r="Y35" s="16"/>
      <c r="Z35" s="16"/>
    </row>
    <row r="36">
      <c r="A36" s="39" t="s">
        <v>75</v>
      </c>
      <c r="B36" s="14">
        <v>10.0</v>
      </c>
      <c r="C36" s="38"/>
      <c r="D36" s="16"/>
      <c r="E36" s="16"/>
      <c r="G36" s="16"/>
      <c r="I36" s="16"/>
      <c r="J36" s="16"/>
      <c r="K36" s="16"/>
      <c r="L36" s="16"/>
      <c r="M36" s="16"/>
      <c r="N36" s="16"/>
      <c r="P36" s="16"/>
      <c r="Q36" s="16"/>
      <c r="R36" s="16"/>
      <c r="S36" s="16"/>
      <c r="T36" s="16"/>
      <c r="U36" s="16"/>
      <c r="V36" s="16"/>
      <c r="W36" s="16"/>
      <c r="X36" s="16"/>
      <c r="Y36" s="16"/>
      <c r="Z36" s="16"/>
    </row>
    <row r="37">
      <c r="A37" s="45" t="s">
        <v>76</v>
      </c>
      <c r="B37" s="14">
        <v>10.0</v>
      </c>
      <c r="C37" s="38"/>
      <c r="D37" s="16"/>
      <c r="E37" s="18">
        <v>0.6</v>
      </c>
      <c r="G37" s="18">
        <v>15.0</v>
      </c>
      <c r="I37" s="16"/>
      <c r="J37" s="16"/>
      <c r="K37" s="16"/>
      <c r="L37" s="16"/>
      <c r="M37" s="16"/>
      <c r="N37" s="16"/>
      <c r="P37" s="16"/>
      <c r="Q37" s="16"/>
      <c r="R37" s="16"/>
      <c r="S37" s="16"/>
      <c r="T37" s="16"/>
      <c r="U37" s="16"/>
      <c r="V37" s="16"/>
      <c r="W37" s="16"/>
      <c r="X37" s="16"/>
      <c r="Y37" s="16"/>
      <c r="Z37" s="16"/>
    </row>
    <row r="38">
      <c r="A38" s="26" t="s">
        <v>77</v>
      </c>
      <c r="B38" s="14">
        <v>10.0</v>
      </c>
      <c r="C38" s="38"/>
      <c r="D38" s="21">
        <v>0.58</v>
      </c>
      <c r="E38" s="26" t="s">
        <v>78</v>
      </c>
      <c r="G38" s="26">
        <v>0.12</v>
      </c>
      <c r="I38" s="21" t="s">
        <v>79</v>
      </c>
      <c r="J38" s="26">
        <v>1040.0</v>
      </c>
      <c r="K38" s="16"/>
      <c r="L38" s="16"/>
      <c r="M38" s="36" t="s">
        <v>80</v>
      </c>
      <c r="N38" s="16"/>
      <c r="P38" s="16"/>
      <c r="Q38" s="16"/>
      <c r="R38" s="16"/>
      <c r="S38" s="16"/>
      <c r="T38" s="16"/>
      <c r="U38" s="16"/>
      <c r="V38" s="16"/>
      <c r="W38" s="16"/>
      <c r="X38" s="16"/>
      <c r="Y38" s="16"/>
      <c r="Z38" s="16"/>
    </row>
    <row r="39">
      <c r="A39" s="6" t="s">
        <v>81</v>
      </c>
      <c r="B39" s="14">
        <v>10.0</v>
      </c>
      <c r="C39" s="42" t="s">
        <v>82</v>
      </c>
      <c r="D39" s="26">
        <v>0.58</v>
      </c>
      <c r="E39" s="26">
        <v>2.68</v>
      </c>
      <c r="F39" s="6">
        <v>1.36</v>
      </c>
      <c r="G39" s="26">
        <v>99.35</v>
      </c>
      <c r="H39" s="6">
        <v>38.09</v>
      </c>
      <c r="I39" s="16">
        <f>G39/(H39*2)-1</f>
        <v>0.3041480704</v>
      </c>
      <c r="J39" s="26">
        <v>144.0</v>
      </c>
      <c r="K39" s="26">
        <v>0.017</v>
      </c>
      <c r="L39" s="16"/>
      <c r="M39" s="16"/>
      <c r="N39" s="16"/>
      <c r="P39" s="16"/>
      <c r="Q39" s="16"/>
      <c r="R39" s="16"/>
      <c r="S39" s="16"/>
      <c r="T39" s="16"/>
      <c r="U39" s="16"/>
      <c r="V39" s="16"/>
      <c r="W39" s="16"/>
      <c r="X39" s="16"/>
      <c r="Y39" s="16"/>
      <c r="Z39" s="16"/>
    </row>
    <row r="40">
      <c r="A40" s="46"/>
      <c r="B40" s="14"/>
      <c r="C40" s="38"/>
      <c r="D40" s="16"/>
      <c r="E40" s="16"/>
      <c r="G40" s="16"/>
      <c r="I40" s="16"/>
      <c r="J40" s="16"/>
      <c r="K40" s="16"/>
      <c r="L40" s="16"/>
      <c r="M40" s="47"/>
      <c r="N40" s="16"/>
      <c r="P40" s="16"/>
      <c r="Q40" s="16"/>
      <c r="R40" s="16"/>
      <c r="S40" s="16"/>
      <c r="T40" s="16"/>
      <c r="U40" s="16"/>
      <c r="V40" s="16"/>
      <c r="W40" s="16"/>
      <c r="X40" s="16"/>
      <c r="Y40" s="16"/>
      <c r="Z40" s="16"/>
    </row>
    <row r="41">
      <c r="A41" s="39" t="s">
        <v>83</v>
      </c>
      <c r="B41" s="14">
        <v>3.0</v>
      </c>
      <c r="C41" s="38"/>
      <c r="D41" s="16"/>
      <c r="E41" s="16"/>
      <c r="G41" s="16"/>
      <c r="I41" s="16"/>
      <c r="J41" s="16"/>
      <c r="K41" s="16"/>
      <c r="L41" s="16"/>
      <c r="M41" s="36" t="s">
        <v>84</v>
      </c>
      <c r="N41" s="16"/>
      <c r="P41" s="16"/>
      <c r="Q41" s="16"/>
      <c r="R41" s="16"/>
      <c r="S41" s="16"/>
      <c r="T41" s="16"/>
      <c r="U41" s="16"/>
      <c r="V41" s="16"/>
      <c r="W41" s="16"/>
      <c r="X41" s="16"/>
      <c r="Y41" s="16"/>
      <c r="Z41" s="16"/>
    </row>
    <row r="42">
      <c r="A42" s="26" t="s">
        <v>85</v>
      </c>
      <c r="B42" s="14">
        <v>3.0</v>
      </c>
      <c r="C42" s="38"/>
      <c r="D42" s="16"/>
      <c r="E42" s="26">
        <v>300000.0</v>
      </c>
      <c r="G42" s="26" t="s">
        <v>86</v>
      </c>
      <c r="I42" s="21" t="s">
        <v>87</v>
      </c>
      <c r="J42" s="26">
        <v>350.0</v>
      </c>
      <c r="K42" s="26" t="s">
        <v>88</v>
      </c>
      <c r="L42" s="16"/>
      <c r="M42" s="27" t="s">
        <v>34</v>
      </c>
      <c r="N42" s="16"/>
      <c r="P42" s="16"/>
      <c r="Q42" s="16"/>
    </row>
    <row r="43">
      <c r="A43" s="26" t="s">
        <v>89</v>
      </c>
      <c r="B43" s="14">
        <v>3.0</v>
      </c>
      <c r="C43" s="42" t="s">
        <v>64</v>
      </c>
      <c r="D43" s="48">
        <v>2.57E-9</v>
      </c>
      <c r="E43" s="16">
        <f>0.2*G43</f>
        <v>340</v>
      </c>
      <c r="G43" s="26">
        <v>1700.0</v>
      </c>
      <c r="I43" s="21" t="s">
        <v>65</v>
      </c>
      <c r="J43" s="26">
        <v>2700.0</v>
      </c>
      <c r="K43" s="16"/>
      <c r="L43" s="16"/>
      <c r="M43" s="16"/>
      <c r="N43" s="16"/>
      <c r="P43" s="16"/>
      <c r="Q43" s="16"/>
    </row>
    <row r="44">
      <c r="A44" s="26" t="s">
        <v>90</v>
      </c>
      <c r="B44" s="14">
        <v>2.0</v>
      </c>
      <c r="C44" s="49"/>
      <c r="D44" s="49">
        <v>1.35</v>
      </c>
      <c r="E44" s="50"/>
      <c r="F44" s="51"/>
      <c r="G44" s="32">
        <v>72400.0</v>
      </c>
      <c r="H44" s="51"/>
      <c r="I44" s="52">
        <v>0.2</v>
      </c>
      <c r="J44" s="52">
        <v>2540.0</v>
      </c>
      <c r="K44" s="49">
        <v>1.3</v>
      </c>
      <c r="L44" s="53"/>
      <c r="M44" s="36" t="s">
        <v>91</v>
      </c>
    </row>
    <row r="45">
      <c r="A45" s="6" t="s">
        <v>92</v>
      </c>
      <c r="D45" s="6">
        <v>1.15</v>
      </c>
      <c r="G45" s="32">
        <v>72400.0</v>
      </c>
      <c r="H45" s="6">
        <v>30000.0</v>
      </c>
      <c r="I45" s="6">
        <v>0.2</v>
      </c>
      <c r="J45" s="6">
        <v>2600.0</v>
      </c>
      <c r="K45" s="49">
        <v>1.3</v>
      </c>
      <c r="M45" s="36" t="s">
        <v>93</v>
      </c>
    </row>
    <row r="46">
      <c r="A46" s="54" t="s">
        <v>94</v>
      </c>
      <c r="D46" s="17">
        <v>1.15</v>
      </c>
      <c r="E46" s="6" t="s">
        <v>95</v>
      </c>
      <c r="F46" s="6" t="s">
        <v>95</v>
      </c>
      <c r="G46" s="17">
        <v>0.0</v>
      </c>
      <c r="H46" s="6" t="s">
        <v>95</v>
      </c>
      <c r="I46" s="17">
        <v>0.23</v>
      </c>
      <c r="J46" s="6">
        <v>490.0</v>
      </c>
      <c r="M46" s="36" t="s">
        <v>96</v>
      </c>
    </row>
    <row r="47">
      <c r="G47" s="26"/>
      <c r="I47" s="26"/>
      <c r="L47" s="16"/>
      <c r="M47" s="47"/>
    </row>
    <row r="48">
      <c r="A48" s="46"/>
      <c r="B48" s="16"/>
      <c r="C48" s="55"/>
      <c r="D48" s="16"/>
      <c r="E48" s="55"/>
      <c r="F48" s="16"/>
      <c r="G48" s="16"/>
      <c r="H48" s="16"/>
      <c r="I48" s="16"/>
      <c r="J48" s="16"/>
      <c r="K48" s="16"/>
      <c r="L48" s="16"/>
      <c r="M48" s="16"/>
      <c r="N48" s="16"/>
      <c r="O48" s="16"/>
      <c r="P48" s="16"/>
      <c r="Q48" s="16"/>
      <c r="R48" s="16"/>
      <c r="S48" s="16"/>
      <c r="T48" s="16"/>
      <c r="U48" s="16"/>
      <c r="V48" s="16"/>
      <c r="W48" s="16"/>
      <c r="X48" s="16"/>
      <c r="Y48" s="16"/>
      <c r="Z48" s="16"/>
    </row>
    <row r="49">
      <c r="A49" s="16" t="s">
        <v>97</v>
      </c>
      <c r="B49" s="16"/>
      <c r="C49" s="16"/>
      <c r="D49" s="16"/>
      <c r="E49" s="18">
        <v>22.5</v>
      </c>
      <c r="F49" s="16"/>
      <c r="G49" s="18">
        <v>591.6</v>
      </c>
      <c r="H49" s="16"/>
      <c r="I49" s="16" t="s">
        <v>98</v>
      </c>
      <c r="J49" s="18">
        <v>920.0</v>
      </c>
      <c r="K49" s="16"/>
      <c r="L49" s="16"/>
      <c r="M49" s="56" t="s">
        <v>99</v>
      </c>
      <c r="N49" s="57"/>
      <c r="O49" s="57"/>
      <c r="P49" s="57"/>
      <c r="Q49" s="57"/>
      <c r="R49" s="16"/>
      <c r="S49" s="16"/>
      <c r="T49" s="16"/>
      <c r="U49" s="16"/>
      <c r="V49" s="16"/>
      <c r="W49" s="16"/>
      <c r="X49" s="16"/>
      <c r="Y49" s="16"/>
      <c r="Z49" s="16"/>
    </row>
    <row r="50">
      <c r="A50" s="1" t="s">
        <v>100</v>
      </c>
      <c r="B50" s="2"/>
      <c r="C50" s="2"/>
      <c r="D50" s="2"/>
      <c r="E50" s="2"/>
      <c r="F50" s="2"/>
      <c r="G50" s="2"/>
      <c r="H50" s="2"/>
      <c r="I50" s="2"/>
      <c r="J50" s="2"/>
      <c r="K50" s="2"/>
      <c r="L50" s="2"/>
      <c r="M50" s="2"/>
      <c r="N50" s="2"/>
      <c r="O50" s="2"/>
      <c r="P50" s="2"/>
    </row>
    <row r="51">
      <c r="A51" s="58"/>
      <c r="B51" s="58"/>
      <c r="C51" s="58"/>
      <c r="D51" s="58"/>
      <c r="E51" s="58"/>
      <c r="F51" s="58"/>
      <c r="G51" s="58"/>
      <c r="H51" s="58"/>
      <c r="I51" s="58"/>
      <c r="J51" s="58"/>
      <c r="K51" s="58"/>
      <c r="L51" s="58"/>
      <c r="M51" s="58"/>
      <c r="N51" s="58"/>
      <c r="O51" s="58"/>
      <c r="P51" s="58"/>
      <c r="Q51" s="58"/>
      <c r="R51" s="59"/>
      <c r="S51" s="59"/>
      <c r="T51" s="59"/>
      <c r="U51" s="59"/>
      <c r="V51" s="59"/>
      <c r="W51" s="59"/>
      <c r="X51" s="59"/>
      <c r="Y51" s="59"/>
      <c r="Z51" s="59"/>
    </row>
    <row r="52">
      <c r="A52" s="11" t="s">
        <v>101</v>
      </c>
      <c r="B52" s="11" t="str">
        <f>B10</f>
        <v>Thickness (mm)</v>
      </c>
      <c r="C52" s="11"/>
      <c r="D52" s="11" t="str">
        <f t="shared" ref="D52:R52" si="2">D10</f>
        <v>$/kg</v>
      </c>
      <c r="E52" s="11" t="str">
        <f t="shared" si="2"/>
        <v>YS (MPa)</v>
      </c>
      <c r="F52" s="11" t="str">
        <f t="shared" si="2"/>
        <v>SS (MPa)</v>
      </c>
      <c r="G52" s="11" t="str">
        <f t="shared" si="2"/>
        <v>Modulus of elasticity (MPa)</v>
      </c>
      <c r="H52" s="11" t="str">
        <f t="shared" si="2"/>
        <v>Shear Modulus (MPa)</v>
      </c>
      <c r="I52" s="11" t="str">
        <f t="shared" si="2"/>
        <v>Poisson's ratio</v>
      </c>
      <c r="J52" s="11" t="str">
        <f t="shared" si="2"/>
        <v>Density kg/m³</v>
      </c>
      <c r="K52" s="11" t="str">
        <f t="shared" si="2"/>
        <v>Thermal conductivity (W/m-K)</v>
      </c>
      <c r="L52" s="11" t="str">
        <f t="shared" si="2"/>
        <v>Thermal expansion coeff (K^-1)</v>
      </c>
      <c r="M52" s="11" t="str">
        <f t="shared" si="2"/>
        <v>source</v>
      </c>
      <c r="N52" s="11" t="str">
        <f t="shared" si="2"/>
        <v>Layer Weight (kg/m^2)</v>
      </c>
      <c r="O52" s="11" t="str">
        <f t="shared" si="2"/>
        <v>Layer Cost ($/m^2)</v>
      </c>
      <c r="P52" s="11" t="str">
        <f t="shared" si="2"/>
        <v>Bend Force 1m wide 90° arc (N)</v>
      </c>
      <c r="Q52" s="11" t="str">
        <f t="shared" si="2"/>
        <v>Bend Force 1m wide 90° arc (LBs)</v>
      </c>
      <c r="R52" s="11" t="str">
        <f t="shared" si="2"/>
        <v>Comment</v>
      </c>
      <c r="S52" s="59"/>
      <c r="T52" s="59"/>
      <c r="U52" s="59"/>
      <c r="V52" s="59"/>
      <c r="W52" s="59"/>
      <c r="X52" s="59"/>
      <c r="Y52" s="59"/>
      <c r="Z52" s="59"/>
    </row>
    <row r="53">
      <c r="A53" s="60" t="str">
        <f>A13</f>
        <v>Tempered glass</v>
      </c>
      <c r="B53" s="61">
        <v>2.0</v>
      </c>
      <c r="C53" s="62" t="str">
        <f t="shared" ref="C53:M53" si="3">C13</f>
        <v>Tensile properties-----&gt;</v>
      </c>
      <c r="D53" s="60">
        <f t="shared" si="3"/>
        <v>5</v>
      </c>
      <c r="E53" s="60" t="str">
        <f t="shared" si="3"/>
        <v>60300 (tensile)</v>
      </c>
      <c r="F53" s="60" t="str">
        <f t="shared" si="3"/>
        <v/>
      </c>
      <c r="G53" s="63">
        <f t="shared" si="3"/>
        <v>70000</v>
      </c>
      <c r="H53" s="60" t="str">
        <f t="shared" si="3"/>
        <v/>
      </c>
      <c r="I53" s="60">
        <f t="shared" si="3"/>
        <v>0.2</v>
      </c>
      <c r="J53" s="60">
        <f t="shared" si="3"/>
        <v>1200</v>
      </c>
      <c r="K53" s="60">
        <f t="shared" si="3"/>
        <v>1.05</v>
      </c>
      <c r="L53" s="60">
        <f t="shared" si="3"/>
        <v>63</v>
      </c>
      <c r="M53" s="60" t="str">
        <f t="shared" si="3"/>
        <v>matweb, tempered glass modulus of elasticity is 70000 MPa (ref https://www.makeitfrom.com/material-properties/Toughened-Tempered-Soda-Lime-Glass)</v>
      </c>
      <c r="N53" s="23">
        <f t="shared" ref="N53:N56" si="5">J53*1*1*(B53/1000)</f>
        <v>2.4</v>
      </c>
      <c r="O53" s="64">
        <f t="shared" ref="O53:O59" si="6">N53*D53</f>
        <v>12</v>
      </c>
      <c r="P53" s="65">
        <f t="shared" ref="P53:P59" si="7">((1*3*(G53*10^6)*(1*(B53/1000)^3)/12)/((B$64)^3))</f>
        <v>36.12215504</v>
      </c>
      <c r="Q53" s="65">
        <f t="shared" ref="Q53:Q59" si="8">P53*0.224</f>
        <v>8.091362728</v>
      </c>
      <c r="S53" s="16"/>
      <c r="T53" s="16"/>
      <c r="U53" s="16"/>
      <c r="V53" s="16"/>
      <c r="W53" s="16"/>
      <c r="X53" s="16"/>
      <c r="Y53" s="16"/>
      <c r="Z53" s="16"/>
    </row>
    <row r="54">
      <c r="A54" s="60" t="str">
        <f>A24</f>
        <v>Ethylene-vinyl Acetate (EVA)</v>
      </c>
      <c r="B54" s="61">
        <v>0.4</v>
      </c>
      <c r="C54" s="62" t="str">
        <f>C24</f>
        <v/>
      </c>
      <c r="D54" s="66">
        <v>1.9</v>
      </c>
      <c r="E54" s="60" t="str">
        <f>E24</f>
        <v/>
      </c>
      <c r="F54" s="67"/>
      <c r="G54" s="63">
        <f>G24</f>
        <v>95</v>
      </c>
      <c r="H54" s="67"/>
      <c r="I54" s="60">
        <f t="shared" ref="I54:M54" si="4">I24</f>
        <v>0.41</v>
      </c>
      <c r="J54" s="60">
        <f t="shared" si="4"/>
        <v>0.96</v>
      </c>
      <c r="K54" s="60">
        <f t="shared" si="4"/>
        <v>0.23</v>
      </c>
      <c r="L54" s="60" t="str">
        <f t="shared" si="4"/>
        <v/>
      </c>
      <c r="M54" s="68" t="str">
        <f t="shared" si="4"/>
        <v>https://aip.scitation.org/doi/full/10.1063/1.4944557</v>
      </c>
      <c r="N54" s="23">
        <f t="shared" si="5"/>
        <v>0.000384</v>
      </c>
      <c r="O54" s="64">
        <f t="shared" si="6"/>
        <v>0.0007296</v>
      </c>
      <c r="P54" s="65">
        <f t="shared" si="7"/>
        <v>0.0003921833976</v>
      </c>
      <c r="Q54" s="65">
        <f t="shared" si="8"/>
        <v>0.00008784908105</v>
      </c>
      <c r="R54" s="6"/>
      <c r="S54" s="16"/>
      <c r="T54" s="16"/>
      <c r="U54" s="16"/>
      <c r="V54" s="16"/>
      <c r="W54" s="16"/>
      <c r="X54" s="16"/>
      <c r="Y54" s="16"/>
      <c r="Z54" s="16"/>
    </row>
    <row r="55">
      <c r="A55" s="60" t="str">
        <f>A19</f>
        <v>Silicon PV Wafer</v>
      </c>
      <c r="B55" s="61">
        <v>0.01</v>
      </c>
      <c r="C55" s="62" t="str">
        <f>C17</f>
        <v>Tensile properties</v>
      </c>
      <c r="D55" s="66">
        <v>65.0</v>
      </c>
      <c r="E55" s="60">
        <f>E19</f>
        <v>3200</v>
      </c>
      <c r="F55" s="67"/>
      <c r="G55" s="63">
        <f>G19</f>
        <v>110000</v>
      </c>
      <c r="H55" s="67"/>
      <c r="I55" s="60">
        <f t="shared" ref="I55:M55" si="9">I19</f>
        <v>0.28</v>
      </c>
      <c r="J55" s="60">
        <f t="shared" si="9"/>
        <v>2300</v>
      </c>
      <c r="K55" s="60" t="str">
        <f t="shared" si="9"/>
        <v/>
      </c>
      <c r="L55" s="60" t="str">
        <f t="shared" si="9"/>
        <v/>
      </c>
      <c r="M55" s="68" t="str">
        <f t="shared" si="9"/>
        <v>http://mit.usiu.ac.ke/courses/materials-science-and-engineering/3-11-mechanics-of-materials-fall-1999/modules/props.pdf</v>
      </c>
      <c r="N55" s="23">
        <f t="shared" si="5"/>
        <v>0.023</v>
      </c>
      <c r="O55" s="64">
        <f t="shared" si="6"/>
        <v>1.495</v>
      </c>
      <c r="P55" s="65">
        <f t="shared" si="7"/>
        <v>0.000007095423311</v>
      </c>
      <c r="Q55" s="65">
        <f t="shared" si="8"/>
        <v>0.000001589374822</v>
      </c>
      <c r="R55" s="6" t="s">
        <v>102</v>
      </c>
      <c r="S55" s="16"/>
      <c r="T55" s="16"/>
      <c r="U55" s="16"/>
      <c r="V55" s="16"/>
      <c r="W55" s="16"/>
      <c r="X55" s="16"/>
      <c r="Y55" s="16"/>
      <c r="Z55" s="16"/>
    </row>
    <row r="56">
      <c r="A56" s="60" t="str">
        <f>A24</f>
        <v>Ethylene-vinyl Acetate (EVA)</v>
      </c>
      <c r="B56" s="61">
        <v>1.0</v>
      </c>
      <c r="C56" s="62" t="str">
        <f t="shared" ref="C56:E56" si="10">C27</f>
        <v>Tensile properties-----&gt;</v>
      </c>
      <c r="D56" s="66">
        <f t="shared" si="10"/>
        <v>0.72</v>
      </c>
      <c r="E56" s="60">
        <f t="shared" si="10"/>
        <v>68.95</v>
      </c>
      <c r="F56" s="67"/>
      <c r="G56" s="63">
        <f>G27</f>
        <v>138</v>
      </c>
      <c r="H56" s="67"/>
      <c r="I56" s="60" t="str">
        <f t="shared" ref="I56:M56" si="11">I27</f>
        <v>0.38 (guess)</v>
      </c>
      <c r="J56" s="69">
        <f t="shared" si="11"/>
        <v>1800</v>
      </c>
      <c r="K56" s="60">
        <f t="shared" si="11"/>
        <v>1.6</v>
      </c>
      <c r="L56" s="60">
        <f t="shared" si="11"/>
        <v>1.6</v>
      </c>
      <c r="M56" s="68" t="str">
        <f t="shared" si="11"/>
        <v>https://www.aitechnology.com/products/solar/uv-stable-protective-back-sheets/</v>
      </c>
      <c r="N56" s="70">
        <f t="shared" si="5"/>
        <v>1.8</v>
      </c>
      <c r="O56" s="71">
        <f t="shared" si="6"/>
        <v>1.296</v>
      </c>
      <c r="P56" s="65">
        <f t="shared" si="7"/>
        <v>0.008901531063</v>
      </c>
      <c r="Q56" s="65">
        <f t="shared" si="8"/>
        <v>0.001993942958</v>
      </c>
      <c r="R56" s="16"/>
    </row>
    <row r="57">
      <c r="A57" s="72" t="str">
        <f>A38</f>
        <v>Polypropalyne, 30% cellulose fiber, impact modified (Honeycomb Core)</v>
      </c>
      <c r="B57" s="61">
        <v>8.0</v>
      </c>
      <c r="C57" s="73" t="str">
        <f>C38</f>
        <v/>
      </c>
      <c r="D57" s="74">
        <v>0.58</v>
      </c>
      <c r="E57" s="72" t="str">
        <f t="shared" ref="E57:M57" si="12">E38</f>
        <v>2400*10^-6</v>
      </c>
      <c r="F57" s="72" t="str">
        <f t="shared" si="12"/>
        <v/>
      </c>
      <c r="G57" s="75">
        <f t="shared" si="12"/>
        <v>0.12</v>
      </c>
      <c r="H57" s="72" t="str">
        <f t="shared" si="12"/>
        <v/>
      </c>
      <c r="I57" s="72" t="str">
        <f t="shared" si="12"/>
        <v>0.32 (guess)</v>
      </c>
      <c r="J57" s="72">
        <f t="shared" si="12"/>
        <v>1040</v>
      </c>
      <c r="K57" s="72" t="str">
        <f t="shared" si="12"/>
        <v/>
      </c>
      <c r="L57" s="72" t="str">
        <f t="shared" si="12"/>
        <v/>
      </c>
      <c r="M57" s="72" t="str">
        <f t="shared" si="12"/>
        <v>for properties, and for price</v>
      </c>
      <c r="N57" s="23">
        <f>J57*1*1*(B57/1000)*B62 </f>
        <v>0.832</v>
      </c>
      <c r="O57" s="71">
        <f t="shared" si="6"/>
        <v>0.48256</v>
      </c>
      <c r="P57" s="65">
        <f t="shared" si="7"/>
        <v>0.003963116438</v>
      </c>
      <c r="Q57" s="65">
        <f t="shared" si="8"/>
        <v>0.0008877380822</v>
      </c>
      <c r="R57" s="26" t="s">
        <v>103</v>
      </c>
      <c r="S57" s="16"/>
      <c r="T57" s="16"/>
      <c r="U57" s="16"/>
      <c r="V57" s="16"/>
      <c r="W57" s="16"/>
      <c r="X57" s="16"/>
      <c r="Y57" s="16"/>
      <c r="Z57" s="16"/>
    </row>
    <row r="58">
      <c r="A58" s="72" t="str">
        <f>A130</f>
        <v>Glass Fiber Woven Roving with Cloth Material Fabric (Fiberglass Cloth)</v>
      </c>
      <c r="B58" s="61">
        <v>1.0</v>
      </c>
      <c r="C58" s="72" t="str">
        <f>C44</f>
        <v/>
      </c>
      <c r="D58" s="75">
        <f t="shared" ref="D58:L58" si="13">D45</f>
        <v>1.15</v>
      </c>
      <c r="E58" s="72" t="str">
        <f t="shared" si="13"/>
        <v/>
      </c>
      <c r="F58" s="72" t="str">
        <f t="shared" si="13"/>
        <v/>
      </c>
      <c r="G58" s="76">
        <f t="shared" si="13"/>
        <v>72400</v>
      </c>
      <c r="H58" s="72">
        <f t="shared" si="13"/>
        <v>30000</v>
      </c>
      <c r="I58" s="72">
        <f t="shared" si="13"/>
        <v>0.2</v>
      </c>
      <c r="J58" s="72">
        <f t="shared" si="13"/>
        <v>2600</v>
      </c>
      <c r="K58" s="72">
        <f t="shared" si="13"/>
        <v>1.3</v>
      </c>
      <c r="L58" s="72" t="str">
        <f t="shared" si="13"/>
        <v/>
      </c>
      <c r="M58" s="72" t="str">
        <f>M44</f>
        <v>click for info</v>
      </c>
      <c r="N58" s="23">
        <f t="shared" ref="N58:N59" si="15">J58*1*1*(B58/1000)</f>
        <v>2.6</v>
      </c>
      <c r="O58" s="64">
        <f t="shared" si="6"/>
        <v>2.99</v>
      </c>
      <c r="P58" s="65">
        <f t="shared" si="7"/>
        <v>4.670078616</v>
      </c>
      <c r="Q58" s="65">
        <f t="shared" si="8"/>
        <v>1.04609761</v>
      </c>
      <c r="R58" s="16"/>
      <c r="S58" s="16"/>
      <c r="T58" s="16"/>
      <c r="U58" s="16"/>
      <c r="V58" s="16"/>
      <c r="W58" s="16"/>
      <c r="X58" s="16"/>
      <c r="Y58" s="16"/>
      <c r="Z58" s="16"/>
    </row>
    <row r="59">
      <c r="A59" s="77" t="str">
        <f>A32</f>
        <v>Aluminum 6061-T6; 6061-T651 (Sheet Metal)</v>
      </c>
      <c r="B59" s="78">
        <v>0.5</v>
      </c>
      <c r="C59" s="79" t="str">
        <f t="shared" ref="C59:M59" si="14">C32</f>
        <v>Tensile properties-----&gt;</v>
      </c>
      <c r="D59" s="80">
        <f t="shared" si="14"/>
        <v>2</v>
      </c>
      <c r="E59" s="77">
        <f t="shared" si="14"/>
        <v>276</v>
      </c>
      <c r="F59" s="77" t="str">
        <f t="shared" si="14"/>
        <v/>
      </c>
      <c r="G59" s="81">
        <f t="shared" si="14"/>
        <v>68900</v>
      </c>
      <c r="H59" s="77" t="str">
        <f t="shared" si="14"/>
        <v/>
      </c>
      <c r="I59" s="77">
        <f t="shared" si="14"/>
        <v>0.33</v>
      </c>
      <c r="J59" s="77">
        <f t="shared" si="14"/>
        <v>2700</v>
      </c>
      <c r="K59" s="77">
        <f t="shared" si="14"/>
        <v>167</v>
      </c>
      <c r="L59" s="77" t="str">
        <f t="shared" si="14"/>
        <v/>
      </c>
      <c r="M59" s="77" t="str">
        <f t="shared" si="14"/>
        <v>Matweb 6061 T6 Aluminum, for pricing, here</v>
      </c>
      <c r="N59" s="82">
        <f t="shared" si="15"/>
        <v>1.35</v>
      </c>
      <c r="O59" s="83">
        <f t="shared" si="6"/>
        <v>2.7</v>
      </c>
      <c r="P59" s="84">
        <f t="shared" si="7"/>
        <v>0.5555393933</v>
      </c>
      <c r="Q59" s="84">
        <f t="shared" si="8"/>
        <v>0.1244408241</v>
      </c>
      <c r="R59" s="85"/>
      <c r="S59" s="16"/>
      <c r="T59" s="16"/>
      <c r="U59" s="16"/>
      <c r="V59" s="16"/>
      <c r="W59" s="16"/>
      <c r="X59" s="16"/>
      <c r="Y59" s="16"/>
      <c r="Z59" s="16"/>
    </row>
    <row r="60">
      <c r="A60" s="86" t="s">
        <v>104</v>
      </c>
      <c r="B60" s="23">
        <f>sum(B53:B59)</f>
        <v>12.91</v>
      </c>
      <c r="D60" s="87"/>
      <c r="F60" s="16"/>
      <c r="G60" s="16"/>
      <c r="H60" s="16"/>
      <c r="J60" s="16"/>
      <c r="K60" s="16"/>
      <c r="N60" s="23">
        <f t="shared" ref="N60:Q60" si="16">sum(N53:N59)</f>
        <v>9.005384</v>
      </c>
      <c r="O60" s="64">
        <f t="shared" si="16"/>
        <v>20.9642896</v>
      </c>
      <c r="P60" s="65">
        <f t="shared" si="16"/>
        <v>41.36103697</v>
      </c>
      <c r="Q60" s="65">
        <f t="shared" si="16"/>
        <v>9.264872282</v>
      </c>
      <c r="R60" s="6" t="s">
        <v>105</v>
      </c>
    </row>
    <row r="61">
      <c r="G61" s="16"/>
      <c r="H61" s="16"/>
      <c r="J61" s="16"/>
    </row>
    <row r="62">
      <c r="B62" s="88">
        <v>0.1</v>
      </c>
      <c r="C62" s="26" t="s">
        <v>106</v>
      </c>
      <c r="F62" s="16"/>
      <c r="G62" s="26" t="s">
        <v>107</v>
      </c>
      <c r="H62" s="16"/>
      <c r="J62" s="16"/>
    </row>
    <row r="63">
      <c r="B63" s="89">
        <v>1.0</v>
      </c>
      <c r="C63" s="6" t="s">
        <v>108</v>
      </c>
      <c r="E63" s="16"/>
      <c r="F63" s="16"/>
      <c r="G63" s="16"/>
      <c r="I63" s="16"/>
      <c r="J63" s="16"/>
    </row>
    <row r="64">
      <c r="B64" s="87">
        <f>B63*2*3.14158/4</f>
        <v>1.57079</v>
      </c>
      <c r="C64" s="6" t="str">
        <f> " = length that is 90° around circle"</f>
        <v> = length that is 90° around circle</v>
      </c>
      <c r="E64" s="16"/>
      <c r="F64" s="16"/>
      <c r="G64" s="16"/>
      <c r="H64" s="6"/>
      <c r="I64" s="16"/>
      <c r="J64" s="16"/>
    </row>
    <row r="65">
      <c r="E65" s="16"/>
      <c r="F65" s="16"/>
      <c r="G65" s="16"/>
      <c r="I65" s="16"/>
      <c r="J65" s="16"/>
    </row>
    <row r="66">
      <c r="A66" s="1" t="s">
        <v>109</v>
      </c>
      <c r="B66" s="2"/>
      <c r="C66" s="2"/>
      <c r="D66" s="2"/>
      <c r="E66" s="2"/>
      <c r="F66" s="2"/>
      <c r="G66" s="2"/>
      <c r="H66" s="2"/>
      <c r="I66" s="2"/>
      <c r="J66" s="2"/>
      <c r="K66" s="2"/>
      <c r="L66" s="2"/>
      <c r="M66" s="2"/>
      <c r="N66" s="2"/>
      <c r="O66" s="2"/>
      <c r="P66" s="2"/>
    </row>
    <row r="67">
      <c r="E67" s="16"/>
      <c r="F67" s="16"/>
      <c r="G67" s="16"/>
      <c r="I67" s="16"/>
      <c r="J67" s="16"/>
    </row>
    <row r="68">
      <c r="A68" s="90" t="str">
        <f t="shared" ref="A68:B68" si="17">A52</f>
        <v>Layer</v>
      </c>
      <c r="B68" s="90" t="str">
        <f t="shared" si="17"/>
        <v>Thickness (mm)</v>
      </c>
      <c r="C68" s="90" t="str">
        <f t="shared" ref="C68:C69" si="20">D52</f>
        <v>$/kg</v>
      </c>
      <c r="D68" s="91" t="str">
        <f t="shared" ref="D68:D75" si="21">J52</f>
        <v>Density kg/m³</v>
      </c>
      <c r="E68" s="91" t="str">
        <f t="shared" ref="E68:F68" si="18">N52</f>
        <v>Layer Weight (kg/m^2)</v>
      </c>
      <c r="F68" s="91" t="str">
        <f t="shared" si="18"/>
        <v>Layer Cost ($/m^2)</v>
      </c>
      <c r="G68" s="11" t="str">
        <f t="shared" ref="G68:G75" si="23">G52</f>
        <v>Modulus of elasticity (MPa)</v>
      </c>
      <c r="H68" s="91" t="str">
        <f>P52</f>
        <v>Bend Force 1m wide 90° arc (N)</v>
      </c>
      <c r="I68" s="92" t="s">
        <v>22</v>
      </c>
      <c r="J68" s="90" t="str">
        <f t="shared" ref="J68:J75" si="24">K52</f>
        <v>Thermal conductivity (W/m-K)</v>
      </c>
      <c r="M68" s="93"/>
      <c r="N68" s="93"/>
      <c r="O68" s="93"/>
      <c r="P68" s="93"/>
      <c r="Q68" s="93"/>
      <c r="R68" s="93"/>
      <c r="S68" s="93"/>
      <c r="T68" s="93"/>
      <c r="U68" s="93"/>
      <c r="V68" s="93"/>
      <c r="W68" s="93"/>
      <c r="X68" s="93"/>
      <c r="Y68" s="93"/>
      <c r="Z68" s="93"/>
    </row>
    <row r="69">
      <c r="A69" s="24" t="str">
        <f t="shared" ref="A69:B69" si="19">A53</f>
        <v>Tempered glass</v>
      </c>
      <c r="B69" s="87">
        <f t="shared" si="19"/>
        <v>2</v>
      </c>
      <c r="C69" s="24">
        <f t="shared" si="20"/>
        <v>5</v>
      </c>
      <c r="D69" s="24">
        <f t="shared" si="21"/>
        <v>1200</v>
      </c>
      <c r="E69" s="38">
        <f t="shared" ref="E69:F69" si="22">N53</f>
        <v>2.4</v>
      </c>
      <c r="F69" s="94">
        <f t="shared" si="22"/>
        <v>12</v>
      </c>
      <c r="G69" s="95">
        <f t="shared" si="23"/>
        <v>70000</v>
      </c>
      <c r="H69" s="38">
        <f t="shared" ref="H69:H75" si="27">((1*3*(G69*10^6)*(1*(B69/1000)^3)/12)/((B$64)^3))</f>
        <v>36.12215504</v>
      </c>
      <c r="I69" s="23">
        <f t="shared" ref="I69:I75" si="28">H69*0.2248</f>
        <v>8.120260453</v>
      </c>
      <c r="J69" s="24">
        <f t="shared" si="24"/>
        <v>1.05</v>
      </c>
    </row>
    <row r="70">
      <c r="A70" s="24" t="str">
        <f t="shared" ref="A70:B70" si="25">A54</f>
        <v>Ethylene-vinyl Acetate (EVA)</v>
      </c>
      <c r="B70" s="87">
        <f t="shared" si="25"/>
        <v>0.4</v>
      </c>
      <c r="C70" s="6">
        <v>1.9</v>
      </c>
      <c r="D70" s="24">
        <f t="shared" si="21"/>
        <v>0.96</v>
      </c>
      <c r="E70" s="38">
        <f t="shared" ref="E70:F70" si="26">N54</f>
        <v>0.000384</v>
      </c>
      <c r="F70" s="94">
        <f t="shared" si="26"/>
        <v>0.0007296</v>
      </c>
      <c r="G70" s="95">
        <f t="shared" si="23"/>
        <v>95</v>
      </c>
      <c r="H70" s="38">
        <f t="shared" si="27"/>
        <v>0.0003921833976</v>
      </c>
      <c r="I70" s="23">
        <f t="shared" si="28"/>
        <v>0.00008816282777</v>
      </c>
      <c r="J70" s="24">
        <f t="shared" si="24"/>
        <v>0.23</v>
      </c>
    </row>
    <row r="71">
      <c r="A71" s="24" t="str">
        <f t="shared" ref="A71:B71" si="29">A55</f>
        <v>Silicon PV Wafer</v>
      </c>
      <c r="B71" s="87">
        <f t="shared" si="29"/>
        <v>0.01</v>
      </c>
      <c r="C71" s="87">
        <f t="shared" ref="C71:C75" si="32">D55</f>
        <v>65</v>
      </c>
      <c r="D71" s="24">
        <f t="shared" si="21"/>
        <v>2300</v>
      </c>
      <c r="E71" s="38">
        <f t="shared" ref="E71:F71" si="30">N55</f>
        <v>0.023</v>
      </c>
      <c r="F71" s="94">
        <f t="shared" si="30"/>
        <v>1.495</v>
      </c>
      <c r="G71" s="95">
        <f t="shared" si="23"/>
        <v>110000</v>
      </c>
      <c r="H71" s="38">
        <f t="shared" si="27"/>
        <v>0.000007095423311</v>
      </c>
      <c r="I71" s="23">
        <f t="shared" si="28"/>
        <v>0.00000159505116</v>
      </c>
      <c r="J71" s="24" t="str">
        <f t="shared" si="24"/>
        <v/>
      </c>
    </row>
    <row r="72">
      <c r="A72" s="24" t="str">
        <f t="shared" ref="A72:B72" si="31">A56</f>
        <v>Ethylene-vinyl Acetate (EVA)</v>
      </c>
      <c r="B72" s="87">
        <f t="shared" si="31"/>
        <v>1</v>
      </c>
      <c r="C72" s="87">
        <f t="shared" si="32"/>
        <v>0.72</v>
      </c>
      <c r="D72" s="24">
        <f t="shared" si="21"/>
        <v>1800</v>
      </c>
      <c r="E72" s="38">
        <f t="shared" ref="E72:F72" si="33">N56</f>
        <v>1.8</v>
      </c>
      <c r="F72" s="94">
        <f t="shared" si="33"/>
        <v>1.296</v>
      </c>
      <c r="G72" s="95">
        <f t="shared" si="23"/>
        <v>138</v>
      </c>
      <c r="H72" s="38">
        <f t="shared" si="27"/>
        <v>0.008901531063</v>
      </c>
      <c r="I72" s="23">
        <f t="shared" si="28"/>
        <v>0.002001064183</v>
      </c>
      <c r="J72" s="24">
        <f t="shared" si="24"/>
        <v>1.6</v>
      </c>
    </row>
    <row r="73">
      <c r="A73" s="24" t="str">
        <f t="shared" ref="A73:B73" si="34">A57</f>
        <v>Polypropalyne, 30% cellulose fiber, impact modified (Honeycomb Core)</v>
      </c>
      <c r="B73" s="87">
        <f t="shared" si="34"/>
        <v>8</v>
      </c>
      <c r="C73" s="87">
        <f t="shared" si="32"/>
        <v>0.58</v>
      </c>
      <c r="D73" s="24">
        <f t="shared" si="21"/>
        <v>1040</v>
      </c>
      <c r="E73" s="38">
        <f t="shared" ref="E73:F73" si="35">N57</f>
        <v>0.832</v>
      </c>
      <c r="F73" s="94">
        <f t="shared" si="35"/>
        <v>0.48256</v>
      </c>
      <c r="G73" s="96">
        <f t="shared" si="23"/>
        <v>0.12</v>
      </c>
      <c r="H73" s="38">
        <f t="shared" si="27"/>
        <v>0.003963116438</v>
      </c>
      <c r="I73" s="23">
        <f t="shared" si="28"/>
        <v>0.0008909085754</v>
      </c>
      <c r="J73" s="24" t="str">
        <f t="shared" si="24"/>
        <v/>
      </c>
    </row>
    <row r="74">
      <c r="A74" s="24" t="str">
        <f t="shared" ref="A74:B74" si="36">A58</f>
        <v>Glass Fiber Woven Roving with Cloth Material Fabric (Fiberglass Cloth)</v>
      </c>
      <c r="B74" s="87">
        <f t="shared" si="36"/>
        <v>1</v>
      </c>
      <c r="C74" s="87">
        <f t="shared" si="32"/>
        <v>1.15</v>
      </c>
      <c r="D74" s="24">
        <f t="shared" si="21"/>
        <v>2600</v>
      </c>
      <c r="E74" s="38">
        <f t="shared" ref="E74:F74" si="37">N58</f>
        <v>2.6</v>
      </c>
      <c r="F74" s="94">
        <f t="shared" si="37"/>
        <v>2.99</v>
      </c>
      <c r="G74" s="95">
        <f t="shared" si="23"/>
        <v>72400</v>
      </c>
      <c r="H74" s="38">
        <f t="shared" si="27"/>
        <v>4.670078616</v>
      </c>
      <c r="I74" s="23">
        <f t="shared" si="28"/>
        <v>1.049833673</v>
      </c>
      <c r="J74" s="24">
        <f t="shared" si="24"/>
        <v>1.3</v>
      </c>
    </row>
    <row r="75">
      <c r="A75" s="97" t="str">
        <f t="shared" ref="A75:B75" si="38">A59</f>
        <v>Aluminum 6061-T6; 6061-T651 (Sheet Metal)</v>
      </c>
      <c r="B75" s="98">
        <f t="shared" si="38"/>
        <v>0.5</v>
      </c>
      <c r="C75" s="98">
        <f t="shared" si="32"/>
        <v>2</v>
      </c>
      <c r="D75" s="97">
        <f t="shared" si="21"/>
        <v>2700</v>
      </c>
      <c r="E75" s="99">
        <f t="shared" ref="E75:F75" si="39">N59</f>
        <v>1.35</v>
      </c>
      <c r="F75" s="100">
        <f t="shared" si="39"/>
        <v>2.7</v>
      </c>
      <c r="G75" s="101">
        <f t="shared" si="23"/>
        <v>68900</v>
      </c>
      <c r="H75" s="99">
        <f t="shared" si="27"/>
        <v>0.5555393933</v>
      </c>
      <c r="I75" s="82">
        <f t="shared" si="28"/>
        <v>0.1248852556</v>
      </c>
      <c r="J75" s="97">
        <f t="shared" si="24"/>
        <v>167</v>
      </c>
    </row>
    <row r="76">
      <c r="A76" s="86" t="s">
        <v>104</v>
      </c>
      <c r="B76" s="23">
        <f>sum(B69:B75)</f>
        <v>12.91</v>
      </c>
      <c r="D76" s="102"/>
      <c r="E76" s="23">
        <f t="shared" ref="E76:F76" si="40">sum(E69:E75)</f>
        <v>9.005384</v>
      </c>
      <c r="F76" s="64">
        <f t="shared" si="40"/>
        <v>20.9642896</v>
      </c>
      <c r="H76" s="23">
        <f t="shared" ref="H76:I76" si="41">sum(H69:H75)</f>
        <v>41.36103697</v>
      </c>
      <c r="I76" s="23">
        <f t="shared" si="41"/>
        <v>9.297961112</v>
      </c>
    </row>
    <row r="77">
      <c r="G77" s="86"/>
      <c r="I77" s="16"/>
      <c r="J77" s="16"/>
    </row>
    <row r="78">
      <c r="A78" s="1" t="s">
        <v>110</v>
      </c>
      <c r="B78" s="2"/>
      <c r="C78" s="2"/>
      <c r="D78" s="2"/>
      <c r="E78" s="2"/>
      <c r="F78" s="2"/>
      <c r="G78" s="2"/>
      <c r="H78" s="2"/>
      <c r="I78" s="2"/>
      <c r="J78" s="2"/>
      <c r="K78" s="2"/>
      <c r="L78" s="2"/>
      <c r="M78" s="2"/>
      <c r="N78" s="2"/>
      <c r="O78" s="2"/>
      <c r="P78" s="2"/>
    </row>
    <row r="79">
      <c r="G79" s="86"/>
      <c r="I79" s="16"/>
      <c r="J79" s="16"/>
    </row>
    <row r="80">
      <c r="A80" s="90" t="str">
        <f t="shared" ref="A80:F80" si="42">A68</f>
        <v>Layer</v>
      </c>
      <c r="B80" s="90" t="str">
        <f t="shared" si="42"/>
        <v>Thickness (mm)</v>
      </c>
      <c r="C80" s="90" t="str">
        <f t="shared" si="42"/>
        <v>$/kg</v>
      </c>
      <c r="D80" s="90" t="str">
        <f t="shared" si="42"/>
        <v>Density kg/m³</v>
      </c>
      <c r="E80" s="90" t="str">
        <f t="shared" si="42"/>
        <v>Layer Weight (kg/m^2)</v>
      </c>
      <c r="F80" s="90" t="str">
        <f t="shared" si="42"/>
        <v>Layer Cost ($/m^2)</v>
      </c>
      <c r="G80" s="11" t="str">
        <f t="shared" ref="G80:G83" si="43">G52</f>
        <v>Modulus of elasticity (MPa)</v>
      </c>
      <c r="H80" s="91" t="str">
        <f>P52</f>
        <v>Bend Force 1m wide 90° arc (N)</v>
      </c>
      <c r="I80" s="92" t="s">
        <v>22</v>
      </c>
      <c r="J80" s="90" t="str">
        <f>J68</f>
        <v>Thermal conductivity (W/m-K)</v>
      </c>
    </row>
    <row r="81">
      <c r="A81" s="24" t="str">
        <f t="shared" ref="A81:A83" si="44">A53</f>
        <v>Tempered glass</v>
      </c>
      <c r="B81" s="89">
        <v>1.0</v>
      </c>
      <c r="C81" s="64">
        <f t="shared" ref="C81:C83" si="45">D53</f>
        <v>5</v>
      </c>
      <c r="D81" s="24">
        <f t="shared" ref="D81:D83" si="46">J53</f>
        <v>1200</v>
      </c>
      <c r="E81" s="103">
        <f t="shared" ref="E81:E87" si="47">D81*1*1*(B81/1000)</f>
        <v>1.2</v>
      </c>
      <c r="F81" s="94">
        <f t="shared" ref="F81:F87" si="48">E81*C81</f>
        <v>6</v>
      </c>
      <c r="G81" s="95">
        <f t="shared" si="43"/>
        <v>70000</v>
      </c>
      <c r="H81" s="38">
        <f t="shared" ref="H81:H87" si="49">((1*3*(G81*10^6)*(1*(B81/1000)^3)/12)/((B$64)^3))</f>
        <v>4.51526938</v>
      </c>
      <c r="I81" s="23">
        <f t="shared" ref="I81:I87" si="50">H81*0.2248</f>
        <v>1.015032557</v>
      </c>
      <c r="J81" s="24">
        <f t="shared" ref="J81:J83" si="51">K53</f>
        <v>1.05</v>
      </c>
    </row>
    <row r="82">
      <c r="A82" s="24" t="str">
        <f t="shared" si="44"/>
        <v>Ethylene-vinyl Acetate (EVA)</v>
      </c>
      <c r="B82" s="89">
        <v>0.4</v>
      </c>
      <c r="C82" s="64">
        <f t="shared" si="45"/>
        <v>1.9</v>
      </c>
      <c r="D82" s="24">
        <f t="shared" si="46"/>
        <v>0.96</v>
      </c>
      <c r="E82" s="103">
        <f t="shared" si="47"/>
        <v>0.000384</v>
      </c>
      <c r="F82" s="104">
        <f t="shared" si="48"/>
        <v>0.0007296</v>
      </c>
      <c r="G82" s="95">
        <f t="shared" si="43"/>
        <v>95</v>
      </c>
      <c r="H82" s="38">
        <f t="shared" si="49"/>
        <v>0.0003921833976</v>
      </c>
      <c r="I82" s="23">
        <f t="shared" si="50"/>
        <v>0.00008816282777</v>
      </c>
      <c r="J82" s="24">
        <f t="shared" si="51"/>
        <v>0.23</v>
      </c>
      <c r="L82" s="16"/>
    </row>
    <row r="83">
      <c r="A83" s="24" t="str">
        <f t="shared" si="44"/>
        <v>Silicon PV Wafer</v>
      </c>
      <c r="B83" s="89">
        <v>0.18</v>
      </c>
      <c r="C83" s="64">
        <f t="shared" si="45"/>
        <v>65</v>
      </c>
      <c r="D83" s="24">
        <f t="shared" si="46"/>
        <v>2300</v>
      </c>
      <c r="E83" s="103">
        <f t="shared" si="47"/>
        <v>0.414</v>
      </c>
      <c r="F83" s="94">
        <f t="shared" si="48"/>
        <v>26.91</v>
      </c>
      <c r="G83" s="95">
        <f t="shared" si="43"/>
        <v>110000</v>
      </c>
      <c r="H83" s="38">
        <f t="shared" si="49"/>
        <v>0.04138050875</v>
      </c>
      <c r="I83" s="23">
        <f t="shared" si="50"/>
        <v>0.009302338367</v>
      </c>
      <c r="J83" s="24" t="str">
        <f t="shared" si="51"/>
        <v/>
      </c>
      <c r="L83" s="22" t="s">
        <v>53</v>
      </c>
    </row>
    <row r="84">
      <c r="A84" s="24" t="str">
        <f t="shared" ref="A84:D84" si="52">A82</f>
        <v>Ethylene-vinyl Acetate (EVA)</v>
      </c>
      <c r="B84" s="87">
        <f t="shared" si="52"/>
        <v>0.4</v>
      </c>
      <c r="C84" s="64">
        <f t="shared" si="52"/>
        <v>1.9</v>
      </c>
      <c r="D84" s="24">
        <f t="shared" si="52"/>
        <v>0.96</v>
      </c>
      <c r="E84" s="103">
        <f t="shared" si="47"/>
        <v>0.000384</v>
      </c>
      <c r="F84" s="94">
        <f t="shared" si="48"/>
        <v>0.0007296</v>
      </c>
      <c r="G84" s="95">
        <f>G82</f>
        <v>95</v>
      </c>
      <c r="H84" s="38">
        <f t="shared" si="49"/>
        <v>0.0003921833976</v>
      </c>
      <c r="I84" s="23">
        <f t="shared" si="50"/>
        <v>0.00008816282777</v>
      </c>
      <c r="J84" s="24">
        <f>J82</f>
        <v>0.23</v>
      </c>
    </row>
    <row r="85">
      <c r="A85" s="105" t="str">
        <f>A59</f>
        <v>Aluminum 6061-T6; 6061-T651 (Sheet Metal)</v>
      </c>
      <c r="B85" s="89">
        <v>1.0</v>
      </c>
      <c r="C85" s="64">
        <f>D59</f>
        <v>2</v>
      </c>
      <c r="D85" s="24">
        <f>J59</f>
        <v>2700</v>
      </c>
      <c r="E85" s="103">
        <f t="shared" si="47"/>
        <v>2.7</v>
      </c>
      <c r="F85" s="94">
        <f t="shared" si="48"/>
        <v>5.4</v>
      </c>
      <c r="G85" s="95">
        <f>G59</f>
        <v>68900</v>
      </c>
      <c r="H85" s="38">
        <f t="shared" si="49"/>
        <v>4.444315147</v>
      </c>
      <c r="I85" s="23">
        <f t="shared" si="50"/>
        <v>0.999082045</v>
      </c>
      <c r="J85" s="24">
        <f>K59</f>
        <v>167</v>
      </c>
    </row>
    <row r="86">
      <c r="A86" s="24" t="str">
        <f>A57</f>
        <v>Polypropalyne, 30% cellulose fiber, impact modified (Honeycomb Core)</v>
      </c>
      <c r="B86" s="89">
        <v>10.0</v>
      </c>
      <c r="C86" s="64">
        <f>D57</f>
        <v>0.58</v>
      </c>
      <c r="D86" s="24">
        <f>J57</f>
        <v>1040</v>
      </c>
      <c r="E86" s="103">
        <f t="shared" si="47"/>
        <v>10.4</v>
      </c>
      <c r="F86" s="94">
        <f t="shared" si="48"/>
        <v>6.032</v>
      </c>
      <c r="G86" s="96">
        <f>G57</f>
        <v>0.12</v>
      </c>
      <c r="H86" s="38">
        <f t="shared" si="49"/>
        <v>0.007740461794</v>
      </c>
      <c r="I86" s="23">
        <f t="shared" si="50"/>
        <v>0.001740055811</v>
      </c>
      <c r="J86" s="24" t="str">
        <f>K57</f>
        <v/>
      </c>
    </row>
    <row r="87">
      <c r="A87" s="106" t="str">
        <f>A59</f>
        <v>Aluminum 6061-T6; 6061-T651 (Sheet Metal)</v>
      </c>
      <c r="B87" s="107">
        <v>0.3</v>
      </c>
      <c r="C87" s="83">
        <f>D59</f>
        <v>2</v>
      </c>
      <c r="D87" s="97">
        <f>J59</f>
        <v>2700</v>
      </c>
      <c r="E87" s="108">
        <f t="shared" si="47"/>
        <v>0.81</v>
      </c>
      <c r="F87" s="100">
        <f t="shared" si="48"/>
        <v>1.62</v>
      </c>
      <c r="G87" s="101">
        <f>G59</f>
        <v>68900</v>
      </c>
      <c r="H87" s="99">
        <f t="shared" si="49"/>
        <v>0.119996509</v>
      </c>
      <c r="I87" s="82">
        <f t="shared" si="50"/>
        <v>0.02697521521</v>
      </c>
      <c r="J87" s="97" t="str">
        <f>K61</f>
        <v/>
      </c>
    </row>
    <row r="88">
      <c r="A88" s="86" t="s">
        <v>104</v>
      </c>
      <c r="B88" s="23">
        <f t="shared" ref="B88:C88" si="53">sum(B81:B87)</f>
        <v>13.28</v>
      </c>
      <c r="C88" s="64">
        <f t="shared" si="53"/>
        <v>78.38</v>
      </c>
      <c r="D88" s="102"/>
      <c r="E88" s="23">
        <f t="shared" ref="E88:F88" si="54">sum(E81:E87)</f>
        <v>15.524768</v>
      </c>
      <c r="F88" s="64">
        <f t="shared" si="54"/>
        <v>45.9634592</v>
      </c>
      <c r="H88" s="23">
        <f t="shared" ref="H88:I88" si="55">sum(H81:H87)</f>
        <v>9.129486373</v>
      </c>
      <c r="I88" s="23">
        <f t="shared" si="55"/>
        <v>2.052308537</v>
      </c>
    </row>
    <row r="89">
      <c r="G89" s="86"/>
      <c r="I89" s="16"/>
      <c r="J89" s="16"/>
    </row>
    <row r="90">
      <c r="A90" s="1" t="s">
        <v>111</v>
      </c>
      <c r="B90" s="2"/>
      <c r="C90" s="2"/>
      <c r="D90" s="2"/>
      <c r="E90" s="2"/>
      <c r="F90" s="2"/>
      <c r="G90" s="2"/>
      <c r="H90" s="2"/>
      <c r="I90" s="2"/>
      <c r="J90" s="2"/>
      <c r="K90" s="2"/>
      <c r="L90" s="2"/>
      <c r="M90" s="2"/>
      <c r="N90" s="2"/>
      <c r="O90" s="2"/>
      <c r="P90" s="2"/>
    </row>
    <row r="91">
      <c r="G91" s="86"/>
      <c r="I91" s="16"/>
      <c r="J91" s="16"/>
    </row>
    <row r="92">
      <c r="A92" s="90" t="str">
        <f>A80</f>
        <v>Layer</v>
      </c>
      <c r="B92" s="7" t="str">
        <f t="shared" ref="B92:P92" si="56">B10</f>
        <v>Thickness (mm)</v>
      </c>
      <c r="C92" s="7" t="str">
        <f t="shared" si="56"/>
        <v/>
      </c>
      <c r="D92" s="7" t="str">
        <f t="shared" si="56"/>
        <v>$/kg</v>
      </c>
      <c r="E92" s="7" t="str">
        <f t="shared" si="56"/>
        <v>YS (MPa)</v>
      </c>
      <c r="F92" s="7" t="str">
        <f t="shared" si="56"/>
        <v>SS (MPa)</v>
      </c>
      <c r="G92" s="7" t="str">
        <f t="shared" si="56"/>
        <v>Modulus of elasticity (MPa)</v>
      </c>
      <c r="H92" s="7" t="str">
        <f t="shared" si="56"/>
        <v>Shear Modulus (MPa)</v>
      </c>
      <c r="I92" s="7" t="str">
        <f t="shared" si="56"/>
        <v>Poisson's ratio</v>
      </c>
      <c r="J92" s="7" t="str">
        <f t="shared" si="56"/>
        <v>Density kg/m³</v>
      </c>
      <c r="K92" s="7" t="str">
        <f t="shared" si="56"/>
        <v>Thermal conductivity (W/m-K)</v>
      </c>
      <c r="L92" s="7" t="str">
        <f t="shared" si="56"/>
        <v>Thermal expansion coeff (K^-1)</v>
      </c>
      <c r="M92" s="7" t="str">
        <f t="shared" si="56"/>
        <v>source</v>
      </c>
      <c r="N92" s="7" t="str">
        <f t="shared" si="56"/>
        <v>Layer Weight (kg/m^2)</v>
      </c>
      <c r="O92" s="7" t="str">
        <f t="shared" si="56"/>
        <v>Layer Cost ($/m^2)</v>
      </c>
      <c r="P92" s="7" t="str">
        <f t="shared" si="56"/>
        <v>Bend Force 1m wide 90° arc (N)</v>
      </c>
      <c r="Q92" s="92" t="s">
        <v>22</v>
      </c>
      <c r="R92" s="7" t="s">
        <v>8</v>
      </c>
    </row>
    <row r="93">
      <c r="A93" s="24" t="str">
        <f>A13</f>
        <v>Tempered glass</v>
      </c>
      <c r="B93" s="15">
        <v>1.0</v>
      </c>
      <c r="D93" s="109">
        <f t="shared" ref="D93:L93" si="57">D13</f>
        <v>5</v>
      </c>
      <c r="E93" s="110" t="str">
        <f t="shared" si="57"/>
        <v>60300 (tensile)</v>
      </c>
      <c r="F93" s="109" t="str">
        <f t="shared" si="57"/>
        <v/>
      </c>
      <c r="G93" s="109">
        <f t="shared" si="57"/>
        <v>70000</v>
      </c>
      <c r="H93" s="109" t="str">
        <f t="shared" si="57"/>
        <v/>
      </c>
      <c r="I93" s="111">
        <f t="shared" si="57"/>
        <v>0.2</v>
      </c>
      <c r="J93" s="109">
        <f t="shared" si="57"/>
        <v>1200</v>
      </c>
      <c r="K93" s="109">
        <f t="shared" si="57"/>
        <v>1.05</v>
      </c>
      <c r="L93" s="109">
        <f t="shared" si="57"/>
        <v>63</v>
      </c>
      <c r="M93" s="109"/>
      <c r="N93" s="23">
        <f t="shared" ref="N93:N96" si="59">J93*1*1*(B93/1000)</f>
        <v>1.2</v>
      </c>
      <c r="O93" s="64">
        <f t="shared" ref="O93:O96" si="60">N93*D93</f>
        <v>6</v>
      </c>
      <c r="P93" s="23">
        <f t="shared" ref="P93:P96" si="61">((1*3*(G93*10^6)*(1*(B93/1000)^3)/12)/((B$64)^3))</f>
        <v>4.51526938</v>
      </c>
      <c r="Q93" s="23">
        <f t="shared" ref="Q93:Q96" si="62">P93*0.2248</f>
        <v>1.015032557</v>
      </c>
      <c r="R93" s="15">
        <v>1.0</v>
      </c>
    </row>
    <row r="94">
      <c r="A94" s="24" t="str">
        <f>A13</f>
        <v>Tempered glass</v>
      </c>
      <c r="B94" s="15">
        <v>1.5</v>
      </c>
      <c r="D94" s="109">
        <f t="shared" ref="D94:L94" si="58">D13</f>
        <v>5</v>
      </c>
      <c r="E94" s="110" t="str">
        <f t="shared" si="58"/>
        <v>60300 (tensile)</v>
      </c>
      <c r="F94" s="109" t="str">
        <f t="shared" si="58"/>
        <v/>
      </c>
      <c r="G94" s="109">
        <f t="shared" si="58"/>
        <v>70000</v>
      </c>
      <c r="H94" s="109" t="str">
        <f t="shared" si="58"/>
        <v/>
      </c>
      <c r="I94" s="111">
        <f t="shared" si="58"/>
        <v>0.2</v>
      </c>
      <c r="J94" s="109">
        <f t="shared" si="58"/>
        <v>1200</v>
      </c>
      <c r="K94" s="109">
        <f t="shared" si="58"/>
        <v>1.05</v>
      </c>
      <c r="L94" s="109">
        <f t="shared" si="58"/>
        <v>63</v>
      </c>
      <c r="M94" s="109"/>
      <c r="N94" s="23">
        <f t="shared" si="59"/>
        <v>1.8</v>
      </c>
      <c r="O94" s="64">
        <f t="shared" si="60"/>
        <v>9</v>
      </c>
      <c r="P94" s="23">
        <f t="shared" si="61"/>
        <v>15.23903416</v>
      </c>
      <c r="Q94" s="23">
        <f t="shared" si="62"/>
        <v>3.425734878</v>
      </c>
      <c r="R94" s="15">
        <v>1.5</v>
      </c>
    </row>
    <row r="95">
      <c r="A95" s="24" t="str">
        <f>A13</f>
        <v>Tempered glass</v>
      </c>
      <c r="B95" s="15">
        <v>2.0</v>
      </c>
      <c r="D95" s="109">
        <f t="shared" ref="D95:L95" si="63">D13</f>
        <v>5</v>
      </c>
      <c r="E95" s="110" t="str">
        <f t="shared" si="63"/>
        <v>60300 (tensile)</v>
      </c>
      <c r="F95" s="109" t="str">
        <f t="shared" si="63"/>
        <v/>
      </c>
      <c r="G95" s="109">
        <f t="shared" si="63"/>
        <v>70000</v>
      </c>
      <c r="H95" s="109" t="str">
        <f t="shared" si="63"/>
        <v/>
      </c>
      <c r="I95" s="111">
        <f t="shared" si="63"/>
        <v>0.2</v>
      </c>
      <c r="J95" s="109">
        <f t="shared" si="63"/>
        <v>1200</v>
      </c>
      <c r="K95" s="109">
        <f t="shared" si="63"/>
        <v>1.05</v>
      </c>
      <c r="L95" s="109">
        <f t="shared" si="63"/>
        <v>63</v>
      </c>
      <c r="M95" s="109"/>
      <c r="N95" s="23">
        <f t="shared" si="59"/>
        <v>2.4</v>
      </c>
      <c r="O95" s="64">
        <f t="shared" si="60"/>
        <v>12</v>
      </c>
      <c r="P95" s="23">
        <f t="shared" si="61"/>
        <v>36.12215504</v>
      </c>
      <c r="Q95" s="23">
        <f t="shared" si="62"/>
        <v>8.120260453</v>
      </c>
      <c r="R95" s="15">
        <v>2.0</v>
      </c>
    </row>
    <row r="96">
      <c r="A96" s="24" t="str">
        <f>A13</f>
        <v>Tempered glass</v>
      </c>
      <c r="B96" s="15">
        <v>3.0</v>
      </c>
      <c r="D96" s="109">
        <f t="shared" ref="D96:L96" si="64">D13</f>
        <v>5</v>
      </c>
      <c r="E96" s="110" t="str">
        <f t="shared" si="64"/>
        <v>60300 (tensile)</v>
      </c>
      <c r="F96" s="109" t="str">
        <f t="shared" si="64"/>
        <v/>
      </c>
      <c r="G96" s="109">
        <f t="shared" si="64"/>
        <v>70000</v>
      </c>
      <c r="H96" s="109" t="str">
        <f t="shared" si="64"/>
        <v/>
      </c>
      <c r="I96" s="111">
        <f t="shared" si="64"/>
        <v>0.2</v>
      </c>
      <c r="J96" s="109">
        <f t="shared" si="64"/>
        <v>1200</v>
      </c>
      <c r="K96" s="109">
        <f t="shared" si="64"/>
        <v>1.05</v>
      </c>
      <c r="L96" s="109">
        <f t="shared" si="64"/>
        <v>63</v>
      </c>
      <c r="M96" s="109"/>
      <c r="N96" s="23">
        <f t="shared" si="59"/>
        <v>3.6</v>
      </c>
      <c r="O96" s="64">
        <f t="shared" si="60"/>
        <v>18</v>
      </c>
      <c r="P96" s="23">
        <f t="shared" si="61"/>
        <v>121.9122733</v>
      </c>
      <c r="Q96" s="23">
        <f t="shared" si="62"/>
        <v>27.40587903</v>
      </c>
      <c r="R96" s="15">
        <v>3.0</v>
      </c>
    </row>
    <row r="97">
      <c r="G97" s="86"/>
      <c r="I97" s="16"/>
      <c r="J97" s="16"/>
    </row>
    <row r="98">
      <c r="A98" s="1" t="s">
        <v>112</v>
      </c>
      <c r="B98" s="2"/>
      <c r="C98" s="2"/>
      <c r="D98" s="2"/>
      <c r="E98" s="2"/>
      <c r="F98" s="2"/>
      <c r="G98" s="2"/>
      <c r="H98" s="2"/>
      <c r="I98" s="2"/>
      <c r="J98" s="2"/>
      <c r="K98" s="2"/>
      <c r="L98" s="2"/>
      <c r="M98" s="2"/>
      <c r="N98" s="2"/>
      <c r="O98" s="2"/>
      <c r="P98" s="2"/>
    </row>
    <row r="99">
      <c r="E99" s="20"/>
      <c r="G99" s="16"/>
      <c r="I99" s="16"/>
      <c r="J99" s="16"/>
    </row>
    <row r="100">
      <c r="A100" s="112" t="s">
        <v>113</v>
      </c>
      <c r="B100" s="113">
        <v>0.08</v>
      </c>
      <c r="C100" s="114" t="s">
        <v>114</v>
      </c>
      <c r="M100" s="115" t="s">
        <v>115</v>
      </c>
      <c r="N100" s="116" t="s">
        <v>116</v>
      </c>
    </row>
    <row r="101">
      <c r="B101" s="113">
        <v>15.48</v>
      </c>
      <c r="C101" s="114" t="s">
        <v>117</v>
      </c>
      <c r="M101" s="117"/>
      <c r="N101" s="117"/>
    </row>
    <row r="102">
      <c r="B102" s="113">
        <v>1.45</v>
      </c>
      <c r="C102" s="114" t="s">
        <v>118</v>
      </c>
      <c r="G102" s="117"/>
      <c r="H102" s="117"/>
      <c r="I102" s="117"/>
      <c r="J102" s="117"/>
      <c r="K102" s="117"/>
      <c r="L102" s="117"/>
      <c r="M102" s="117"/>
      <c r="N102" s="117"/>
    </row>
    <row r="103">
      <c r="A103" s="112"/>
      <c r="E103" s="16"/>
      <c r="F103" s="16"/>
      <c r="G103" s="16"/>
      <c r="I103" s="16"/>
      <c r="J103" s="16"/>
    </row>
    <row r="104">
      <c r="A104" s="112" t="s">
        <v>119</v>
      </c>
      <c r="B104" s="15">
        <f>900*21.7%</f>
        <v>195.3</v>
      </c>
      <c r="C104" s="6" t="s">
        <v>120</v>
      </c>
      <c r="E104" s="16"/>
      <c r="F104" s="16"/>
      <c r="G104" s="16"/>
      <c r="I104" s="16"/>
      <c r="J104" s="16"/>
    </row>
    <row r="105">
      <c r="B105" s="118">
        <v>50.0</v>
      </c>
      <c r="C105" s="6" t="s">
        <v>121</v>
      </c>
      <c r="E105" s="16"/>
      <c r="F105" s="16"/>
      <c r="G105" s="16"/>
      <c r="H105" s="26" t="s">
        <v>122</v>
      </c>
      <c r="I105" s="16"/>
      <c r="J105" s="16"/>
    </row>
    <row r="106">
      <c r="B106" s="6">
        <v>300.0</v>
      </c>
      <c r="C106" s="6" t="s">
        <v>123</v>
      </c>
      <c r="E106" s="16"/>
      <c r="F106" s="16"/>
      <c r="G106" s="16"/>
      <c r="I106" s="16"/>
      <c r="J106" s="16"/>
    </row>
    <row r="107">
      <c r="B107" s="64">
        <f>B105/B106</f>
        <v>0.1666666667</v>
      </c>
      <c r="C107" s="6" t="s">
        <v>124</v>
      </c>
      <c r="E107" s="16"/>
      <c r="F107" s="16"/>
      <c r="G107" s="16"/>
      <c r="I107" s="16"/>
      <c r="J107" s="16"/>
    </row>
    <row r="108">
      <c r="I108" s="16"/>
      <c r="J108" s="16"/>
    </row>
    <row r="109">
      <c r="A109" s="7" t="s">
        <v>125</v>
      </c>
      <c r="B109" s="7" t="s">
        <v>126</v>
      </c>
      <c r="C109" s="7" t="s">
        <v>127</v>
      </c>
    </row>
    <row r="110">
      <c r="A110" s="6" t="s">
        <v>128</v>
      </c>
      <c r="B110" s="64">
        <f>B104*0.08</f>
        <v>15.624</v>
      </c>
      <c r="C110" s="64">
        <f t="shared" ref="C110:C113" si="65">B110/B$104</f>
        <v>0.08</v>
      </c>
      <c r="E110" s="26" t="s">
        <v>129</v>
      </c>
      <c r="F110" s="16"/>
      <c r="G110" s="16"/>
      <c r="I110" s="16"/>
      <c r="J110" s="16"/>
      <c r="L110" s="115" t="s">
        <v>115</v>
      </c>
      <c r="M110" s="41" t="s">
        <v>116</v>
      </c>
    </row>
    <row r="111">
      <c r="A111" s="6" t="s">
        <v>130</v>
      </c>
      <c r="B111" s="64">
        <f>F76</f>
        <v>20.9642896</v>
      </c>
      <c r="C111" s="64">
        <f t="shared" si="65"/>
        <v>0.1073440328</v>
      </c>
      <c r="E111" s="16"/>
      <c r="F111" s="16"/>
      <c r="G111" s="16"/>
      <c r="I111" s="16"/>
      <c r="J111" s="16"/>
    </row>
    <row r="112">
      <c r="A112" s="6" t="s">
        <v>131</v>
      </c>
      <c r="B112" s="118">
        <v>10.0</v>
      </c>
      <c r="C112" s="64">
        <f t="shared" si="65"/>
        <v>0.05120327701</v>
      </c>
      <c r="E112" s="16"/>
      <c r="F112" s="16"/>
      <c r="G112" s="16"/>
      <c r="I112" s="16"/>
      <c r="J112" s="16"/>
    </row>
    <row r="113">
      <c r="A113" s="119" t="s">
        <v>132</v>
      </c>
      <c r="B113" s="83">
        <f>B105*(B104/B106)</f>
        <v>32.55</v>
      </c>
      <c r="C113" s="83">
        <f t="shared" si="65"/>
        <v>0.1666666667</v>
      </c>
      <c r="E113" s="24" t="str">
        <f>H105</f>
        <v>$50 parts and labor for 300W MPPT DC-to-DC Converter, estimate, g weinreb 6/20/2020</v>
      </c>
      <c r="F113" s="16"/>
      <c r="G113" s="16"/>
      <c r="I113" s="16"/>
      <c r="J113" s="16"/>
    </row>
    <row r="114">
      <c r="A114" s="6" t="s">
        <v>133</v>
      </c>
      <c r="B114" s="64">
        <f t="shared" ref="B114:C114" si="66">sum(B110:B113)</f>
        <v>79.1382896</v>
      </c>
      <c r="C114" s="64">
        <f t="shared" si="66"/>
        <v>0.4052139764</v>
      </c>
      <c r="E114" s="16"/>
      <c r="F114" s="16"/>
      <c r="G114" s="16"/>
      <c r="I114" s="16"/>
      <c r="J114" s="16"/>
    </row>
    <row r="115">
      <c r="E115" s="16"/>
      <c r="F115" s="16"/>
      <c r="G115" s="16"/>
      <c r="I115" s="16"/>
      <c r="J115" s="16"/>
    </row>
    <row r="116">
      <c r="A116" s="1" t="s">
        <v>134</v>
      </c>
      <c r="B116" s="2"/>
      <c r="C116" s="2"/>
      <c r="D116" s="2"/>
      <c r="E116" s="2"/>
      <c r="F116" s="2"/>
      <c r="G116" s="2"/>
      <c r="H116" s="2"/>
      <c r="I116" s="2"/>
      <c r="J116" s="2"/>
      <c r="K116" s="2"/>
      <c r="L116" s="2"/>
      <c r="M116" s="2"/>
      <c r="N116" s="2"/>
      <c r="O116" s="2"/>
      <c r="P116" s="2"/>
    </row>
    <row r="117">
      <c r="E117" s="16"/>
      <c r="F117" s="16"/>
      <c r="G117" s="16"/>
      <c r="I117" s="16"/>
      <c r="J117" s="16"/>
    </row>
    <row r="118">
      <c r="A118" s="9" t="s">
        <v>135</v>
      </c>
      <c r="B118" s="8" t="s">
        <v>12</v>
      </c>
      <c r="C118" s="9" t="s">
        <v>136</v>
      </c>
      <c r="D118" s="9" t="s">
        <v>137</v>
      </c>
      <c r="E118" s="9" t="s">
        <v>8</v>
      </c>
      <c r="F118" s="9" t="s">
        <v>138</v>
      </c>
      <c r="G118" s="9" t="s">
        <v>139</v>
      </c>
      <c r="H118" s="9" t="s">
        <v>140</v>
      </c>
      <c r="J118" s="16"/>
    </row>
    <row r="119">
      <c r="A119" s="24" t="str">
        <f>A19</f>
        <v>Silicon PV Wafer</v>
      </c>
      <c r="B119" s="24">
        <f>G19</f>
        <v>110000</v>
      </c>
      <c r="C119" s="120">
        <f t="shared" ref="C119:D119" si="67">6/39</f>
        <v>0.1538461538</v>
      </c>
      <c r="D119" s="121">
        <f t="shared" si="67"/>
        <v>0.1538461538</v>
      </c>
      <c r="E119" s="65">
        <f>0.008*25.4</f>
        <v>0.2032</v>
      </c>
      <c r="F119" s="16">
        <f>25.4*0.5</f>
        <v>12.7</v>
      </c>
      <c r="G119" s="65">
        <f t="shared" ref="G119:G136" si="68">(3*(F119/1000)*(B119*10^5)*((E119/1000)^3)*D119*0.83)/(C119^3)</f>
        <v>0.1233086597</v>
      </c>
      <c r="H119" s="48">
        <f t="shared" ref="H119:H136" si="69">G119*0.224809</f>
        <v>0.02772089649</v>
      </c>
      <c r="J119" s="16"/>
    </row>
    <row r="120">
      <c r="A120" s="24" t="str">
        <f>A32</f>
        <v>Aluminum 6061-T6; 6061-T651 (Sheet Metal)</v>
      </c>
      <c r="B120" s="24">
        <f>G32</f>
        <v>68900</v>
      </c>
      <c r="C120" s="121">
        <v>1.5</v>
      </c>
      <c r="D120" s="121">
        <v>1.0</v>
      </c>
      <c r="E120" s="122">
        <v>1.0</v>
      </c>
      <c r="F120" s="26">
        <v>1000.0</v>
      </c>
      <c r="G120" s="65">
        <f t="shared" si="68"/>
        <v>5.083288889</v>
      </c>
      <c r="H120" s="48">
        <f t="shared" si="69"/>
        <v>1.142769092</v>
      </c>
      <c r="J120" s="16"/>
    </row>
    <row r="121">
      <c r="A121" s="6" t="s">
        <v>72</v>
      </c>
      <c r="B121" s="18">
        <v>70000.0</v>
      </c>
      <c r="C121" s="121">
        <v>1.5</v>
      </c>
      <c r="D121" s="121">
        <v>1.0</v>
      </c>
      <c r="E121" s="122">
        <v>1.0</v>
      </c>
      <c r="F121" s="26">
        <v>1000.0</v>
      </c>
      <c r="G121" s="65">
        <f t="shared" si="68"/>
        <v>5.164444444</v>
      </c>
      <c r="H121" s="48">
        <f t="shared" si="69"/>
        <v>1.161013591</v>
      </c>
      <c r="I121" s="16"/>
      <c r="J121" s="16"/>
    </row>
    <row r="122">
      <c r="A122" s="26" t="s">
        <v>66</v>
      </c>
      <c r="B122" s="26">
        <v>210000.0</v>
      </c>
      <c r="C122" s="121">
        <v>1.5</v>
      </c>
      <c r="D122" s="121">
        <v>1.0</v>
      </c>
      <c r="E122" s="122">
        <v>1.0</v>
      </c>
      <c r="F122" s="26">
        <v>1000.0</v>
      </c>
      <c r="G122" s="65">
        <f t="shared" si="68"/>
        <v>15.49333333</v>
      </c>
      <c r="H122" s="48">
        <f t="shared" si="69"/>
        <v>3.483040773</v>
      </c>
      <c r="J122" s="16"/>
    </row>
    <row r="123">
      <c r="A123" s="26" t="s">
        <v>60</v>
      </c>
      <c r="B123" s="18">
        <v>138.0</v>
      </c>
      <c r="C123" s="121">
        <v>1.5</v>
      </c>
      <c r="D123" s="121">
        <v>1.0</v>
      </c>
      <c r="E123" s="122">
        <v>1.0</v>
      </c>
      <c r="F123" s="26">
        <v>1000.0</v>
      </c>
      <c r="G123" s="65">
        <f t="shared" si="68"/>
        <v>0.01018133333</v>
      </c>
      <c r="H123" s="48">
        <f t="shared" si="69"/>
        <v>0.002288855365</v>
      </c>
      <c r="J123" s="16"/>
    </row>
    <row r="124">
      <c r="A124" s="26" t="s">
        <v>63</v>
      </c>
      <c r="B124" s="35">
        <v>140.0</v>
      </c>
      <c r="C124" s="121">
        <v>1.5</v>
      </c>
      <c r="D124" s="121">
        <v>1.0</v>
      </c>
      <c r="E124" s="122">
        <v>1.0</v>
      </c>
      <c r="F124" s="26">
        <v>1000.0</v>
      </c>
      <c r="G124" s="65">
        <f t="shared" si="68"/>
        <v>0.01032888889</v>
      </c>
      <c r="H124" s="48">
        <f t="shared" si="69"/>
        <v>0.002322027182</v>
      </c>
      <c r="J124" s="16"/>
    </row>
    <row r="125">
      <c r="A125" s="45" t="s">
        <v>76</v>
      </c>
      <c r="B125" s="18">
        <v>15.0</v>
      </c>
      <c r="C125" s="121">
        <v>1.5</v>
      </c>
      <c r="D125" s="121">
        <v>1.0</v>
      </c>
      <c r="E125" s="122">
        <v>1.0</v>
      </c>
      <c r="F125" s="26">
        <v>1000.0</v>
      </c>
      <c r="G125" s="65">
        <f t="shared" si="68"/>
        <v>0.001106666667</v>
      </c>
      <c r="H125" s="48">
        <f t="shared" si="69"/>
        <v>0.0002487886267</v>
      </c>
      <c r="I125" s="16"/>
      <c r="J125" s="16"/>
    </row>
    <row r="126">
      <c r="A126" s="26" t="s">
        <v>77</v>
      </c>
      <c r="B126" s="26">
        <v>0.12</v>
      </c>
      <c r="C126" s="121">
        <v>1.5</v>
      </c>
      <c r="D126" s="121">
        <v>1.0</v>
      </c>
      <c r="E126" s="122">
        <v>1.0</v>
      </c>
      <c r="F126" s="26">
        <v>1000.0</v>
      </c>
      <c r="G126" s="65">
        <f t="shared" si="68"/>
        <v>0.000008853333333</v>
      </c>
      <c r="H126" s="48">
        <f t="shared" si="69"/>
        <v>0.000001990309013</v>
      </c>
      <c r="I126" s="16"/>
      <c r="J126" s="16"/>
    </row>
    <row r="127">
      <c r="A127" s="6" t="s">
        <v>81</v>
      </c>
      <c r="B127" s="26">
        <v>99.35</v>
      </c>
      <c r="C127" s="121">
        <v>1.5</v>
      </c>
      <c r="D127" s="121">
        <v>1.0</v>
      </c>
      <c r="E127" s="122">
        <v>1.0</v>
      </c>
      <c r="F127" s="26">
        <v>1000.0</v>
      </c>
      <c r="G127" s="65">
        <f t="shared" si="68"/>
        <v>0.007329822222</v>
      </c>
      <c r="H127" s="48">
        <f t="shared" si="69"/>
        <v>0.001647810004</v>
      </c>
      <c r="I127" s="16"/>
      <c r="J127" s="16"/>
    </row>
    <row r="128">
      <c r="A128" s="21" t="s">
        <v>85</v>
      </c>
      <c r="B128" s="21" t="s">
        <v>86</v>
      </c>
      <c r="C128" s="123">
        <v>1.5</v>
      </c>
      <c r="D128" s="123">
        <v>1.0</v>
      </c>
      <c r="E128" s="124">
        <v>1.0</v>
      </c>
      <c r="F128" s="21">
        <v>1000.0</v>
      </c>
      <c r="G128" s="125" t="str">
        <f t="shared" si="68"/>
        <v>#VALUE!</v>
      </c>
      <c r="H128" s="126" t="str">
        <f t="shared" si="69"/>
        <v>#VALUE!</v>
      </c>
      <c r="I128" s="16"/>
      <c r="J128" s="16"/>
    </row>
    <row r="129">
      <c r="A129" s="26" t="s">
        <v>89</v>
      </c>
      <c r="B129" s="26">
        <v>1700.0</v>
      </c>
      <c r="C129" s="121">
        <v>1.5</v>
      </c>
      <c r="D129" s="121">
        <v>1.0</v>
      </c>
      <c r="E129" s="122">
        <v>1.0</v>
      </c>
      <c r="F129" s="26">
        <v>1000.0</v>
      </c>
      <c r="G129" s="65">
        <f t="shared" si="68"/>
        <v>0.1254222222</v>
      </c>
      <c r="H129" s="48">
        <f t="shared" si="69"/>
        <v>0.02819604436</v>
      </c>
      <c r="I129" s="16"/>
      <c r="J129" s="16"/>
    </row>
    <row r="130">
      <c r="A130" s="26" t="s">
        <v>90</v>
      </c>
      <c r="B130" s="32">
        <v>72400.0</v>
      </c>
      <c r="C130" s="121">
        <v>1.5</v>
      </c>
      <c r="D130" s="121">
        <v>1.0</v>
      </c>
      <c r="E130" s="122">
        <v>1.0</v>
      </c>
      <c r="F130" s="26">
        <v>1000.0</v>
      </c>
      <c r="G130" s="65">
        <f t="shared" si="68"/>
        <v>5.341511111</v>
      </c>
      <c r="H130" s="48">
        <f t="shared" si="69"/>
        <v>1.200819771</v>
      </c>
      <c r="I130" s="16"/>
      <c r="J130" s="16"/>
    </row>
    <row r="131">
      <c r="A131" s="6" t="s">
        <v>92</v>
      </c>
      <c r="B131" s="32">
        <v>72400.0</v>
      </c>
      <c r="C131" s="121">
        <v>1.5</v>
      </c>
      <c r="D131" s="121">
        <v>1.0</v>
      </c>
      <c r="E131" s="122">
        <v>1.0</v>
      </c>
      <c r="F131" s="26">
        <v>1000.0</v>
      </c>
      <c r="G131" s="65">
        <f t="shared" si="68"/>
        <v>5.341511111</v>
      </c>
      <c r="H131" s="48">
        <f t="shared" si="69"/>
        <v>1.200819771</v>
      </c>
      <c r="I131" s="16"/>
      <c r="J131" s="16"/>
    </row>
    <row r="132">
      <c r="A132" s="6" t="s">
        <v>25</v>
      </c>
      <c r="B132" s="16"/>
      <c r="C132" s="121">
        <v>1.5</v>
      </c>
      <c r="D132" s="121">
        <v>1.0</v>
      </c>
      <c r="E132" s="122">
        <v>1.0</v>
      </c>
      <c r="F132" s="26">
        <v>1000.0</v>
      </c>
      <c r="G132" s="65">
        <f t="shared" si="68"/>
        <v>0</v>
      </c>
      <c r="H132" s="48">
        <f t="shared" si="69"/>
        <v>0</v>
      </c>
      <c r="I132" s="16"/>
      <c r="J132" s="16"/>
    </row>
    <row r="133">
      <c r="A133" s="17" t="s">
        <v>30</v>
      </c>
      <c r="B133" s="127">
        <v>240.0</v>
      </c>
      <c r="C133" s="123">
        <v>1.5</v>
      </c>
      <c r="D133" s="123">
        <v>1.0</v>
      </c>
      <c r="E133" s="124">
        <v>1.0</v>
      </c>
      <c r="F133" s="21">
        <v>1000.0</v>
      </c>
      <c r="G133" s="125">
        <f t="shared" si="68"/>
        <v>0.01770666667</v>
      </c>
      <c r="H133" s="126">
        <f t="shared" si="69"/>
        <v>0.003980618027</v>
      </c>
      <c r="I133" s="16"/>
      <c r="J133" s="16"/>
    </row>
    <row r="134">
      <c r="A134" s="6" t="s">
        <v>33</v>
      </c>
      <c r="B134" s="18">
        <v>75000.0</v>
      </c>
      <c r="C134" s="121">
        <v>1.5</v>
      </c>
      <c r="D134" s="121">
        <v>1.0</v>
      </c>
      <c r="E134" s="122">
        <v>1.0</v>
      </c>
      <c r="F134" s="26">
        <v>1000.0</v>
      </c>
      <c r="G134" s="65">
        <f t="shared" si="68"/>
        <v>5.533333333</v>
      </c>
      <c r="H134" s="48">
        <f t="shared" si="69"/>
        <v>1.243943133</v>
      </c>
      <c r="I134" s="16"/>
      <c r="J134" s="16"/>
    </row>
    <row r="135">
      <c r="A135" s="6" t="s">
        <v>35</v>
      </c>
      <c r="B135" s="26">
        <v>77000.0</v>
      </c>
      <c r="C135" s="121">
        <v>1.5</v>
      </c>
      <c r="D135" s="121">
        <v>1.0</v>
      </c>
      <c r="E135" s="122">
        <v>1.0</v>
      </c>
      <c r="F135" s="26">
        <v>1000.0</v>
      </c>
      <c r="G135" s="65">
        <f t="shared" si="68"/>
        <v>5.680888889</v>
      </c>
      <c r="H135" s="48">
        <f t="shared" si="69"/>
        <v>1.27711495</v>
      </c>
      <c r="I135" s="16"/>
      <c r="J135" s="16"/>
    </row>
    <row r="136">
      <c r="A136" s="28" t="s">
        <v>141</v>
      </c>
      <c r="B136" s="29">
        <v>240.0</v>
      </c>
      <c r="C136" s="121">
        <v>1.5</v>
      </c>
      <c r="D136" s="121">
        <v>1.0</v>
      </c>
      <c r="E136" s="122">
        <v>1.0</v>
      </c>
      <c r="F136" s="26">
        <v>1000.0</v>
      </c>
      <c r="G136" s="65">
        <f t="shared" si="68"/>
        <v>0.01770666667</v>
      </c>
      <c r="H136" s="48">
        <f t="shared" si="69"/>
        <v>0.003980618027</v>
      </c>
      <c r="I136" s="16"/>
      <c r="J136" s="16"/>
    </row>
    <row r="137">
      <c r="G137" s="16"/>
      <c r="I137" s="16"/>
      <c r="J137" s="16"/>
    </row>
    <row r="138">
      <c r="A138" s="112" t="s">
        <v>142</v>
      </c>
      <c r="B138" s="128" t="s">
        <v>143</v>
      </c>
      <c r="E138" s="16"/>
      <c r="F138" s="16"/>
      <c r="G138" s="16"/>
      <c r="I138" s="16"/>
      <c r="J138" s="16"/>
    </row>
    <row r="139">
      <c r="B139" s="128" t="s">
        <v>144</v>
      </c>
      <c r="E139" s="16"/>
      <c r="F139" s="16"/>
      <c r="G139" s="16"/>
      <c r="I139" s="16"/>
      <c r="J139" s="16"/>
    </row>
    <row r="140">
      <c r="B140" s="27" t="s">
        <v>145</v>
      </c>
      <c r="E140" s="16"/>
      <c r="F140" s="16"/>
      <c r="G140" s="16"/>
      <c r="I140" s="16"/>
      <c r="J140" s="16"/>
    </row>
    <row r="141">
      <c r="E141" s="16"/>
      <c r="F141" s="16"/>
      <c r="G141" s="16"/>
      <c r="I141" s="16"/>
      <c r="J141" s="16"/>
    </row>
    <row r="142">
      <c r="A142" s="1" t="s">
        <v>146</v>
      </c>
      <c r="B142" s="2"/>
      <c r="C142" s="2"/>
      <c r="D142" s="2"/>
      <c r="E142" s="2"/>
      <c r="F142" s="2"/>
      <c r="G142" s="2"/>
      <c r="H142" s="2"/>
      <c r="I142" s="2"/>
      <c r="J142" s="2"/>
      <c r="K142" s="2"/>
      <c r="L142" s="2"/>
      <c r="M142" s="2"/>
      <c r="N142" s="2"/>
      <c r="O142" s="2"/>
      <c r="P142" s="2"/>
    </row>
    <row r="143">
      <c r="E143" s="16"/>
      <c r="F143" s="16"/>
      <c r="G143" s="16"/>
      <c r="I143" s="16"/>
      <c r="J143" s="16"/>
    </row>
    <row r="144">
      <c r="A144" s="112" t="s">
        <v>147</v>
      </c>
      <c r="B144" s="9" t="s">
        <v>136</v>
      </c>
      <c r="C144" s="9" t="s">
        <v>148</v>
      </c>
      <c r="D144" s="9" t="s">
        <v>149</v>
      </c>
      <c r="E144" s="16"/>
      <c r="F144" s="16"/>
      <c r="G144" s="16"/>
      <c r="I144" s="16"/>
      <c r="J144" s="16"/>
    </row>
    <row r="145">
      <c r="A145" s="6" t="s">
        <v>150</v>
      </c>
      <c r="B145" s="89">
        <f>6/39</f>
        <v>0.1538461538</v>
      </c>
      <c r="C145" s="89">
        <f>0.5/39</f>
        <v>0.01282051282</v>
      </c>
      <c r="D145" s="65">
        <f>(B145^2 +C145^2)/(C145^2)</f>
        <v>145</v>
      </c>
      <c r="E145" s="16"/>
      <c r="F145" s="16"/>
      <c r="G145" s="16"/>
      <c r="I145" s="16"/>
      <c r="J145" s="16"/>
    </row>
    <row r="146">
      <c r="E146" s="16"/>
      <c r="F146" s="16"/>
      <c r="G146" s="16"/>
      <c r="I146" s="16"/>
      <c r="J146" s="16"/>
    </row>
    <row r="147">
      <c r="A147" s="1" t="s">
        <v>151</v>
      </c>
      <c r="B147" s="1" t="s">
        <v>152</v>
      </c>
      <c r="C147" s="2"/>
      <c r="D147" s="2"/>
      <c r="E147" s="2"/>
      <c r="F147" s="2"/>
      <c r="G147" s="2"/>
      <c r="H147" s="2"/>
      <c r="I147" s="2"/>
      <c r="J147" s="2"/>
      <c r="K147" s="2"/>
      <c r="L147" s="2"/>
      <c r="M147" s="2"/>
      <c r="N147" s="2"/>
      <c r="O147" s="2"/>
      <c r="P147" s="2"/>
    </row>
    <row r="148">
      <c r="E148" s="16"/>
      <c r="G148" s="16"/>
      <c r="I148" s="16"/>
      <c r="J148" s="16"/>
      <c r="K148" s="16"/>
    </row>
    <row r="149">
      <c r="A149" s="112" t="s">
        <v>153</v>
      </c>
      <c r="B149" s="6" t="s">
        <v>154</v>
      </c>
      <c r="G149" s="16"/>
      <c r="I149" s="16"/>
      <c r="J149" s="16"/>
      <c r="K149" s="128" t="s">
        <v>155</v>
      </c>
    </row>
    <row r="150">
      <c r="B150" s="6" t="s">
        <v>156</v>
      </c>
      <c r="E150" s="16"/>
      <c r="G150" s="16"/>
      <c r="I150" s="16"/>
      <c r="J150" s="16"/>
      <c r="K150" s="41" t="s">
        <v>55</v>
      </c>
    </row>
    <row r="151">
      <c r="A151" s="112"/>
      <c r="B151" s="6" t="s">
        <v>157</v>
      </c>
      <c r="C151" s="6"/>
      <c r="E151" s="16"/>
      <c r="F151" s="16"/>
      <c r="G151" s="16"/>
      <c r="I151" s="16"/>
      <c r="J151" s="16"/>
      <c r="K151" s="128" t="s">
        <v>158</v>
      </c>
    </row>
    <row r="152">
      <c r="A152" s="112"/>
      <c r="B152" s="6" t="s">
        <v>159</v>
      </c>
      <c r="D152" s="16"/>
      <c r="E152" s="16"/>
      <c r="F152" s="16"/>
      <c r="I152" s="16"/>
      <c r="J152" s="16"/>
      <c r="K152" s="128" t="s">
        <v>160</v>
      </c>
    </row>
    <row r="153">
      <c r="A153" s="112"/>
      <c r="B153" s="6" t="s">
        <v>161</v>
      </c>
      <c r="D153" s="16"/>
      <c r="E153" s="16"/>
      <c r="F153" s="16"/>
      <c r="I153" s="16"/>
      <c r="J153" s="16"/>
      <c r="K153" s="128" t="s">
        <v>162</v>
      </c>
    </row>
    <row r="154">
      <c r="A154" s="112"/>
      <c r="B154" s="6" t="s">
        <v>163</v>
      </c>
      <c r="D154" s="16"/>
      <c r="E154" s="16"/>
      <c r="F154" s="16"/>
      <c r="I154" s="16"/>
      <c r="J154" s="16"/>
      <c r="K154" s="128" t="s">
        <v>164</v>
      </c>
    </row>
    <row r="155">
      <c r="A155" s="112"/>
      <c r="B155" s="6"/>
      <c r="D155" s="16"/>
      <c r="E155" s="16"/>
      <c r="F155" s="16"/>
      <c r="I155" s="16"/>
      <c r="J155" s="16"/>
    </row>
    <row r="156">
      <c r="A156" s="112" t="s">
        <v>165</v>
      </c>
      <c r="B156" s="6" t="s">
        <v>166</v>
      </c>
      <c r="D156" s="16"/>
      <c r="E156" s="16"/>
      <c r="F156" s="16"/>
      <c r="I156" s="16"/>
      <c r="J156" s="16"/>
    </row>
    <row r="157">
      <c r="A157" s="6"/>
      <c r="E157" s="16"/>
      <c r="F157" s="16"/>
      <c r="G157" s="16"/>
      <c r="I157" s="16"/>
      <c r="J157" s="16"/>
    </row>
    <row r="158">
      <c r="B158" s="11" t="s">
        <v>167</v>
      </c>
      <c r="C158" s="11" t="s">
        <v>168</v>
      </c>
      <c r="E158" s="16"/>
      <c r="F158" s="16"/>
      <c r="G158" s="16"/>
      <c r="I158" s="16"/>
      <c r="J158" s="16"/>
    </row>
    <row r="159">
      <c r="A159" s="112" t="s">
        <v>169</v>
      </c>
      <c r="B159" s="87">
        <f>900/(39*39)</f>
        <v>0.5917159763</v>
      </c>
      <c r="C159" s="24">
        <f>B159*39*39</f>
        <v>900</v>
      </c>
      <c r="D159" s="6" t="s">
        <v>170</v>
      </c>
      <c r="G159" s="16"/>
      <c r="H159" s="129">
        <v>0.22</v>
      </c>
      <c r="I159" s="26" t="s">
        <v>171</v>
      </c>
      <c r="J159" s="16"/>
    </row>
    <row r="160">
      <c r="B160" s="87">
        <f t="shared" ref="B160:C160" si="70">B159*$H160</f>
        <v>0.4615384615</v>
      </c>
      <c r="C160" s="24">
        <f t="shared" si="70"/>
        <v>702</v>
      </c>
      <c r="D160" s="6" t="s">
        <v>172</v>
      </c>
      <c r="G160" s="16"/>
      <c r="H160" s="130">
        <f>1-H159</f>
        <v>0.78</v>
      </c>
      <c r="I160" s="26" t="s">
        <v>173</v>
      </c>
      <c r="J160" s="16"/>
    </row>
    <row r="161">
      <c r="A161" s="112"/>
      <c r="B161" s="58"/>
      <c r="D161" s="93"/>
      <c r="E161" s="93"/>
      <c r="F161" s="131"/>
      <c r="G161" s="131"/>
      <c r="H161" s="132"/>
      <c r="J161" s="16"/>
    </row>
    <row r="162">
      <c r="A162" s="112" t="s">
        <v>174</v>
      </c>
      <c r="B162" s="11" t="s">
        <v>101</v>
      </c>
      <c r="C162" s="97"/>
      <c r="D162" s="90" t="str">
        <f t="shared" ref="D162:D164" si="71">B68</f>
        <v>Thickness (mm)</v>
      </c>
      <c r="E162" s="90"/>
      <c r="F162" s="91" t="str">
        <f>K52</f>
        <v>Thermal conductivity (W/m-K)</v>
      </c>
      <c r="G162" s="91"/>
      <c r="H162" s="92" t="s">
        <v>175</v>
      </c>
      <c r="I162" s="97"/>
      <c r="J162" s="16"/>
    </row>
    <row r="163">
      <c r="A163" s="6"/>
      <c r="B163" s="24" t="str">
        <f t="shared" ref="B163:B164" si="72">A69</f>
        <v>Tempered glass</v>
      </c>
      <c r="D163" s="87">
        <f t="shared" si="71"/>
        <v>2</v>
      </c>
      <c r="F163" s="16">
        <f t="shared" ref="F163:F164" si="73">J69</f>
        <v>1.05</v>
      </c>
      <c r="G163" s="16"/>
      <c r="H163" s="103">
        <f t="shared" ref="H163:H164" si="74">$C$160*(D163*0.001)/(F163)</f>
        <v>1.337142857</v>
      </c>
      <c r="J163" s="16"/>
    </row>
    <row r="164">
      <c r="B164" s="24" t="str">
        <f t="shared" si="72"/>
        <v>Ethylene-vinyl Acetate (EVA)</v>
      </c>
      <c r="D164" s="87">
        <f t="shared" si="71"/>
        <v>0.4</v>
      </c>
      <c r="F164" s="16">
        <f t="shared" si="73"/>
        <v>0.23</v>
      </c>
      <c r="G164" s="16"/>
      <c r="H164" s="103">
        <f t="shared" si="74"/>
        <v>1.220869565</v>
      </c>
      <c r="J164" s="16"/>
    </row>
    <row r="165">
      <c r="B165" s="97"/>
      <c r="C165" s="97"/>
      <c r="D165" s="97"/>
      <c r="E165" s="97"/>
      <c r="F165" s="85" t="str">
        <f>K73</f>
        <v/>
      </c>
      <c r="G165" s="85"/>
      <c r="H165" s="85"/>
      <c r="I165" s="97"/>
      <c r="J165" s="16"/>
    </row>
    <row r="166">
      <c r="F166" s="16"/>
      <c r="G166" s="16"/>
      <c r="H166" s="103">
        <f>sum(H163:H165)</f>
        <v>2.558012422</v>
      </c>
      <c r="I166" s="6" t="s">
        <v>133</v>
      </c>
      <c r="J166" s="16"/>
    </row>
    <row r="167">
      <c r="I167" s="16"/>
      <c r="J167" s="16"/>
    </row>
    <row r="168">
      <c r="A168" s="112" t="s">
        <v>176</v>
      </c>
      <c r="B168" s="97"/>
      <c r="C168" s="97"/>
      <c r="D168" s="97"/>
      <c r="E168" s="97"/>
      <c r="F168" s="11" t="s">
        <v>177</v>
      </c>
      <c r="G168" s="11" t="s">
        <v>178</v>
      </c>
      <c r="H168" s="97"/>
      <c r="I168" s="85"/>
      <c r="J168" s="16"/>
    </row>
    <row r="169">
      <c r="A169" s="6" t="s">
        <v>179</v>
      </c>
      <c r="B169" s="6" t="s">
        <v>180</v>
      </c>
      <c r="F169" s="133">
        <v>100.0</v>
      </c>
      <c r="G169" s="23">
        <f>(F169-32)*5/9</f>
        <v>37.77777778</v>
      </c>
      <c r="I169" s="16"/>
      <c r="J169" s="16"/>
    </row>
    <row r="170">
      <c r="B170" s="6" t="s">
        <v>181</v>
      </c>
      <c r="F170" s="23">
        <f t="shared" ref="F170:F172" si="75">(G170*9/5)+32</f>
        <v>67.72307692</v>
      </c>
      <c r="G170" s="23">
        <f>43*$B$160</f>
        <v>19.84615385</v>
      </c>
      <c r="H170" s="26" t="s">
        <v>182</v>
      </c>
      <c r="J170" s="16"/>
    </row>
    <row r="171">
      <c r="B171" s="6" t="s">
        <v>183</v>
      </c>
      <c r="F171" s="23">
        <f t="shared" si="75"/>
        <v>135.7230769</v>
      </c>
      <c r="G171" s="23">
        <f>G170+G169</f>
        <v>57.62393162</v>
      </c>
      <c r="I171" s="16"/>
      <c r="J171" s="16"/>
    </row>
    <row r="172">
      <c r="B172" s="6" t="s">
        <v>184</v>
      </c>
      <c r="F172" s="23">
        <f t="shared" si="75"/>
        <v>140.3274993</v>
      </c>
      <c r="G172" s="23">
        <f>G171+H166</f>
        <v>60.18194405</v>
      </c>
      <c r="I172" s="16"/>
      <c r="J172" s="16"/>
    </row>
    <row r="173">
      <c r="E173" s="16"/>
      <c r="F173" s="16"/>
      <c r="G173" s="16"/>
      <c r="I173" s="16"/>
      <c r="J173" s="16"/>
    </row>
    <row r="174">
      <c r="A174" s="112" t="s">
        <v>185</v>
      </c>
      <c r="B174" s="11" t="s">
        <v>101</v>
      </c>
      <c r="C174" s="97"/>
      <c r="D174" s="11" t="s">
        <v>8</v>
      </c>
      <c r="E174" s="16"/>
      <c r="F174" s="91" t="s">
        <v>16</v>
      </c>
      <c r="G174" s="16"/>
      <c r="H174" s="92" t="s">
        <v>175</v>
      </c>
      <c r="I174" s="134"/>
      <c r="J174" s="16"/>
    </row>
    <row r="175">
      <c r="A175" s="6" t="s">
        <v>186</v>
      </c>
      <c r="B175" s="6" t="s">
        <v>187</v>
      </c>
      <c r="D175" s="89">
        <v>3.0</v>
      </c>
      <c r="E175" s="16"/>
      <c r="F175" s="26">
        <v>0.98</v>
      </c>
      <c r="G175" s="16"/>
      <c r="H175" s="65">
        <f t="shared" ref="H175:H176" si="76">($C$160*$F$183)*(D175*0.001)/(F175)</f>
        <v>1.611734694</v>
      </c>
      <c r="I175" s="16"/>
      <c r="J175" s="16"/>
    </row>
    <row r="176">
      <c r="B176" s="6" t="s">
        <v>188</v>
      </c>
      <c r="D176" s="89">
        <v>0.4</v>
      </c>
      <c r="E176" s="16"/>
      <c r="F176" s="26">
        <v>0.23</v>
      </c>
      <c r="G176" s="16"/>
      <c r="H176" s="84">
        <f t="shared" si="76"/>
        <v>0.9156521739</v>
      </c>
      <c r="I176" s="16"/>
      <c r="J176" s="16"/>
    </row>
    <row r="177">
      <c r="B177" s="6" t="s">
        <v>189</v>
      </c>
      <c r="D177" s="89">
        <v>0.02</v>
      </c>
      <c r="E177" s="16"/>
      <c r="F177" s="26">
        <v>148.0</v>
      </c>
      <c r="G177" s="16"/>
      <c r="H177" s="84">
        <f>$C$160*(D177*0.001)/(F177)</f>
        <v>0.00009486486486</v>
      </c>
      <c r="I177" s="16"/>
      <c r="J177" s="16"/>
    </row>
    <row r="178">
      <c r="B178" s="6" t="s">
        <v>188</v>
      </c>
      <c r="D178" s="89">
        <v>0.4</v>
      </c>
      <c r="E178" s="16"/>
      <c r="F178" s="26">
        <v>0.23</v>
      </c>
      <c r="G178" s="16"/>
      <c r="H178" s="65">
        <f t="shared" ref="H178:H179" si="77">($C$160*(1-$F$183))*(D178*0.001)/(F178)</f>
        <v>0.3052173913</v>
      </c>
      <c r="I178" s="16"/>
      <c r="J178" s="16"/>
    </row>
    <row r="179">
      <c r="B179" s="6" t="s">
        <v>190</v>
      </c>
      <c r="D179" s="89">
        <v>0.5</v>
      </c>
      <c r="E179" s="16"/>
      <c r="F179" s="26">
        <v>0.36</v>
      </c>
      <c r="G179" s="16"/>
      <c r="H179" s="65">
        <f t="shared" si="77"/>
        <v>0.24375</v>
      </c>
      <c r="I179" s="16"/>
      <c r="J179" s="16"/>
    </row>
    <row r="180">
      <c r="E180" s="16"/>
      <c r="F180" s="16"/>
      <c r="G180" s="16"/>
      <c r="I180" s="16"/>
      <c r="J180" s="16"/>
    </row>
    <row r="181">
      <c r="A181" s="112"/>
      <c r="B181" s="6"/>
      <c r="F181" s="135"/>
      <c r="G181" s="20" t="s">
        <v>191</v>
      </c>
      <c r="H181" s="65">
        <f>sum(H175:H176)</f>
        <v>2.527386868</v>
      </c>
      <c r="I181" s="16"/>
      <c r="J181" s="16"/>
    </row>
    <row r="182" ht="16.5" customHeight="1">
      <c r="A182" s="112"/>
      <c r="B182" s="6"/>
      <c r="F182" s="135"/>
      <c r="G182" s="16"/>
      <c r="I182" s="16"/>
      <c r="J182" s="16"/>
    </row>
    <row r="183" ht="16.5" customHeight="1">
      <c r="A183" s="112"/>
      <c r="B183" s="6" t="s">
        <v>192</v>
      </c>
      <c r="F183" s="136">
        <v>0.75</v>
      </c>
      <c r="G183" s="16"/>
      <c r="I183" s="16"/>
      <c r="J183" s="36" t="s">
        <v>193</v>
      </c>
    </row>
    <row r="184">
      <c r="A184" s="112"/>
      <c r="E184" s="16"/>
      <c r="F184" s="16"/>
      <c r="G184" s="16"/>
      <c r="I184" s="16"/>
      <c r="J184" s="16"/>
    </row>
    <row r="185">
      <c r="A185" s="112"/>
      <c r="B185" s="97"/>
      <c r="C185" s="97"/>
      <c r="D185" s="97"/>
      <c r="E185" s="97"/>
      <c r="F185" s="11" t="s">
        <v>177</v>
      </c>
      <c r="G185" s="11" t="s">
        <v>178</v>
      </c>
      <c r="I185" s="16"/>
      <c r="J185" s="16"/>
    </row>
    <row r="186">
      <c r="A186" s="112"/>
      <c r="B186" s="6" t="s">
        <v>194</v>
      </c>
      <c r="F186" s="15">
        <f>F169</f>
        <v>100</v>
      </c>
      <c r="G186" s="23">
        <f>(F186-32)*5/9</f>
        <v>37.77777778</v>
      </c>
      <c r="I186" s="16"/>
      <c r="J186" s="16"/>
    </row>
    <row r="187">
      <c r="A187" s="112"/>
      <c r="B187" s="6" t="s">
        <v>180</v>
      </c>
      <c r="F187" s="23">
        <f t="shared" ref="F187:F189" si="78">(G187*9/5)+32</f>
        <v>58.79230769</v>
      </c>
      <c r="G187" s="23">
        <f>43*$B$160*F183</f>
        <v>14.88461538</v>
      </c>
      <c r="H187" s="26" t="s">
        <v>195</v>
      </c>
      <c r="I187" s="16"/>
      <c r="J187" s="16"/>
    </row>
    <row r="188">
      <c r="A188" s="112"/>
      <c r="B188" s="6" t="s">
        <v>183</v>
      </c>
      <c r="F188" s="23">
        <f t="shared" si="78"/>
        <v>126.7923077</v>
      </c>
      <c r="G188" s="23">
        <f>G187+G186</f>
        <v>52.66239316</v>
      </c>
      <c r="I188" s="16"/>
      <c r="J188" s="16"/>
    </row>
    <row r="189">
      <c r="A189" s="112"/>
      <c r="B189" s="6" t="s">
        <v>184</v>
      </c>
      <c r="F189" s="23">
        <f t="shared" si="78"/>
        <v>131.3416041</v>
      </c>
      <c r="G189" s="23">
        <f>G188+H181</f>
        <v>55.18978003</v>
      </c>
      <c r="I189" s="16"/>
      <c r="J189" s="16"/>
    </row>
    <row r="190">
      <c r="A190" s="112"/>
      <c r="E190" s="16"/>
      <c r="F190" s="16"/>
      <c r="G190" s="16"/>
      <c r="I190" s="16"/>
      <c r="J190" s="16"/>
    </row>
    <row r="191">
      <c r="A191" s="112" t="s">
        <v>196</v>
      </c>
      <c r="B191" s="6" t="s">
        <v>197</v>
      </c>
      <c r="E191" s="16"/>
      <c r="F191" s="16"/>
      <c r="G191" s="16"/>
      <c r="I191" s="16"/>
      <c r="J191" s="16"/>
    </row>
    <row r="192">
      <c r="B192" s="6" t="s">
        <v>198</v>
      </c>
      <c r="E192" s="16"/>
      <c r="F192" s="16"/>
      <c r="G192" s="16"/>
      <c r="I192" s="16"/>
      <c r="J192" s="16"/>
    </row>
    <row r="193">
      <c r="E193" s="16"/>
      <c r="F193" s="16"/>
      <c r="G193" s="16"/>
      <c r="I193" s="16"/>
      <c r="J193" s="16"/>
    </row>
    <row r="194">
      <c r="E194" s="16"/>
      <c r="F194" s="16"/>
      <c r="G194" s="16"/>
      <c r="I194" s="16"/>
      <c r="J194" s="16"/>
    </row>
    <row r="195">
      <c r="E195" s="16"/>
      <c r="F195" s="16"/>
      <c r="G195" s="16"/>
      <c r="I195" s="16"/>
      <c r="J195" s="16"/>
    </row>
    <row r="196">
      <c r="A196" s="6" t="s">
        <v>199</v>
      </c>
      <c r="E196" s="16"/>
      <c r="F196" s="16"/>
      <c r="G196" s="16"/>
      <c r="I196" s="16"/>
      <c r="J196" s="16"/>
    </row>
    <row r="197">
      <c r="A197" s="6" t="s">
        <v>200</v>
      </c>
      <c r="E197" s="16"/>
      <c r="F197" s="16"/>
      <c r="G197" s="16"/>
      <c r="I197" s="16"/>
      <c r="J197" s="16"/>
    </row>
    <row r="198">
      <c r="A198" s="6" t="s">
        <v>201</v>
      </c>
      <c r="E198" s="16"/>
      <c r="F198" s="16"/>
      <c r="G198" s="16"/>
      <c r="I198" s="16"/>
      <c r="J198" s="16"/>
    </row>
    <row r="199">
      <c r="A199" s="6" t="s">
        <v>202</v>
      </c>
      <c r="E199" s="16"/>
      <c r="F199" s="16"/>
      <c r="G199" s="16"/>
      <c r="I199" s="16"/>
      <c r="J199" s="16"/>
    </row>
    <row r="200">
      <c r="A200" s="6" t="s">
        <v>203</v>
      </c>
      <c r="E200" s="16"/>
      <c r="F200" s="16"/>
      <c r="G200" s="16"/>
      <c r="I200" s="16"/>
      <c r="J200" s="16"/>
    </row>
    <row r="201">
      <c r="E201" s="16"/>
      <c r="F201" s="16"/>
      <c r="G201" s="16"/>
      <c r="I201" s="16"/>
      <c r="J201" s="16"/>
    </row>
    <row r="202">
      <c r="A202" s="1" t="s">
        <v>142</v>
      </c>
      <c r="B202" s="1"/>
      <c r="C202" s="2"/>
      <c r="D202" s="2"/>
      <c r="E202" s="2"/>
      <c r="F202" s="2"/>
      <c r="G202" s="2"/>
      <c r="H202" s="2"/>
      <c r="I202" s="2"/>
      <c r="J202" s="2"/>
      <c r="K202" s="2"/>
      <c r="L202" s="2"/>
      <c r="M202" s="2"/>
      <c r="N202" s="2"/>
      <c r="O202" s="2"/>
      <c r="P202" s="2"/>
    </row>
    <row r="203">
      <c r="E203" s="16"/>
      <c r="F203" s="16"/>
      <c r="G203" s="16"/>
      <c r="I203" s="16"/>
      <c r="J203" s="16"/>
    </row>
    <row r="204">
      <c r="A204" s="112" t="s">
        <v>204</v>
      </c>
      <c r="B204" s="6" t="s">
        <v>205</v>
      </c>
      <c r="E204" s="16"/>
      <c r="G204" s="16"/>
      <c r="I204" s="16"/>
      <c r="L204" s="6"/>
    </row>
    <row r="205">
      <c r="B205" s="6" t="s">
        <v>206</v>
      </c>
      <c r="E205" s="16"/>
      <c r="G205" s="16"/>
      <c r="I205" s="16"/>
      <c r="L205" s="27" t="s">
        <v>207</v>
      </c>
    </row>
    <row r="206">
      <c r="A206" s="112"/>
      <c r="B206" s="6"/>
      <c r="E206" s="16"/>
      <c r="I206" s="16"/>
      <c r="L206" s="137"/>
    </row>
    <row r="207">
      <c r="A207" s="112" t="s">
        <v>208</v>
      </c>
      <c r="B207" s="6" t="s">
        <v>209</v>
      </c>
      <c r="E207" s="16"/>
      <c r="I207" s="16"/>
      <c r="L207" s="27" t="s">
        <v>210</v>
      </c>
    </row>
    <row r="208">
      <c r="B208" s="6" t="s">
        <v>211</v>
      </c>
      <c r="E208" s="16"/>
      <c r="I208" s="16"/>
      <c r="L208" s="27" t="s">
        <v>212</v>
      </c>
    </row>
    <row r="209">
      <c r="B209" s="6" t="s">
        <v>213</v>
      </c>
      <c r="G209" s="16"/>
      <c r="I209" s="16"/>
      <c r="L209" s="128" t="s">
        <v>214</v>
      </c>
    </row>
    <row r="210">
      <c r="B210" s="6" t="s">
        <v>215</v>
      </c>
      <c r="E210" s="16"/>
      <c r="G210" s="16"/>
      <c r="I210" s="16"/>
      <c r="L210" s="26" t="s">
        <v>216</v>
      </c>
    </row>
    <row r="211">
      <c r="B211" s="6" t="s">
        <v>217</v>
      </c>
      <c r="E211" s="16"/>
      <c r="G211" s="16"/>
      <c r="I211" s="16"/>
      <c r="L211" s="41" t="s">
        <v>218</v>
      </c>
    </row>
    <row r="212">
      <c r="A212" s="112"/>
      <c r="B212" s="6"/>
      <c r="D212" s="6"/>
      <c r="E212" s="16"/>
      <c r="F212" s="16"/>
      <c r="G212" s="16"/>
      <c r="I212" s="16"/>
      <c r="J212" s="16"/>
      <c r="L212" s="6"/>
    </row>
    <row r="213">
      <c r="A213" s="112" t="s">
        <v>219</v>
      </c>
      <c r="B213" s="6" t="s">
        <v>220</v>
      </c>
      <c r="D213" s="6" t="s">
        <v>221</v>
      </c>
      <c r="E213" s="16"/>
      <c r="F213" s="16"/>
      <c r="G213" s="16"/>
      <c r="I213" s="16"/>
      <c r="J213" s="16"/>
      <c r="L213" s="128" t="s">
        <v>222</v>
      </c>
    </row>
    <row r="214">
      <c r="D214" s="6" t="s">
        <v>223</v>
      </c>
      <c r="E214" s="16"/>
      <c r="F214" s="16"/>
      <c r="G214" s="16"/>
      <c r="I214" s="16"/>
      <c r="J214" s="16"/>
      <c r="L214" s="128" t="s">
        <v>224</v>
      </c>
    </row>
    <row r="215">
      <c r="B215" s="6"/>
      <c r="D215" s="6" t="s">
        <v>225</v>
      </c>
      <c r="E215" s="16"/>
      <c r="F215" s="16"/>
      <c r="G215" s="16"/>
      <c r="I215" s="16"/>
      <c r="J215" s="16"/>
      <c r="L215" s="27" t="s">
        <v>226</v>
      </c>
    </row>
    <row r="216">
      <c r="B216" s="6"/>
      <c r="D216" s="6" t="s">
        <v>227</v>
      </c>
      <c r="E216" s="16"/>
      <c r="F216" s="16"/>
      <c r="G216" s="16"/>
      <c r="I216" s="16"/>
      <c r="J216" s="16"/>
      <c r="L216" s="128" t="s">
        <v>228</v>
      </c>
    </row>
    <row r="217">
      <c r="A217" s="112"/>
      <c r="B217" s="6"/>
      <c r="D217" s="6" t="s">
        <v>229</v>
      </c>
      <c r="E217" s="16"/>
      <c r="F217" s="16"/>
      <c r="G217" s="16"/>
      <c r="I217" s="16"/>
      <c r="J217" s="16"/>
      <c r="L217" s="27" t="s">
        <v>230</v>
      </c>
    </row>
    <row r="218">
      <c r="A218" s="112"/>
      <c r="B218" s="6"/>
      <c r="D218" s="6" t="s">
        <v>231</v>
      </c>
      <c r="E218" s="16"/>
      <c r="F218" s="16"/>
      <c r="G218" s="16"/>
      <c r="I218" s="16"/>
      <c r="J218" s="16"/>
      <c r="L218" s="27" t="s">
        <v>232</v>
      </c>
    </row>
    <row r="219">
      <c r="A219" s="112"/>
      <c r="B219" s="6"/>
      <c r="D219" s="6" t="s">
        <v>233</v>
      </c>
      <c r="E219" s="16"/>
      <c r="F219" s="16"/>
      <c r="G219" s="16"/>
      <c r="I219" s="16"/>
      <c r="J219" s="16"/>
      <c r="L219" s="27" t="s">
        <v>234</v>
      </c>
    </row>
    <row r="220">
      <c r="A220" s="112"/>
      <c r="B220" s="6"/>
      <c r="E220" s="16"/>
      <c r="F220" s="16"/>
      <c r="G220" s="16"/>
      <c r="I220" s="16"/>
      <c r="J220" s="16"/>
      <c r="L220" s="137"/>
    </row>
    <row r="221">
      <c r="A221" s="112" t="s">
        <v>235</v>
      </c>
      <c r="B221" s="6" t="s">
        <v>236</v>
      </c>
      <c r="E221" s="16"/>
      <c r="F221" s="16"/>
      <c r="G221" s="16"/>
      <c r="I221" s="16"/>
      <c r="J221" s="16"/>
      <c r="L221" s="27" t="s">
        <v>237</v>
      </c>
    </row>
    <row r="222">
      <c r="E222" s="16"/>
      <c r="F222" s="16"/>
      <c r="G222" s="16"/>
      <c r="I222" s="16"/>
      <c r="J222" s="16"/>
    </row>
    <row r="223">
      <c r="A223" s="112" t="s">
        <v>238</v>
      </c>
      <c r="B223" s="6" t="s">
        <v>239</v>
      </c>
      <c r="E223" s="16"/>
      <c r="F223" s="16"/>
      <c r="G223" s="16"/>
      <c r="I223" s="16"/>
      <c r="J223" s="16"/>
      <c r="L223" s="128" t="s">
        <v>240</v>
      </c>
    </row>
    <row r="224">
      <c r="B224" s="6" t="s">
        <v>241</v>
      </c>
      <c r="E224" s="138"/>
      <c r="F224" s="16"/>
      <c r="G224" s="16"/>
      <c r="I224" s="16"/>
      <c r="J224" s="16"/>
      <c r="L224" s="128" t="s">
        <v>242</v>
      </c>
    </row>
    <row r="225">
      <c r="A225" s="112"/>
      <c r="B225" s="6"/>
      <c r="E225" s="16"/>
      <c r="F225" s="16"/>
      <c r="G225" s="16"/>
      <c r="I225" s="16"/>
      <c r="J225" s="16"/>
      <c r="L225" s="6"/>
    </row>
    <row r="226">
      <c r="A226" s="112" t="s">
        <v>243</v>
      </c>
      <c r="B226" s="6" t="s">
        <v>244</v>
      </c>
      <c r="E226" s="16"/>
      <c r="F226" s="16"/>
      <c r="G226" s="16"/>
      <c r="I226" s="16"/>
      <c r="J226" s="16"/>
      <c r="L226" s="128" t="s">
        <v>245</v>
      </c>
    </row>
    <row r="227">
      <c r="E227" s="16"/>
      <c r="F227" s="16"/>
      <c r="G227" s="16"/>
      <c r="I227" s="16"/>
      <c r="J227" s="16"/>
    </row>
    <row r="228">
      <c r="A228" s="112" t="s">
        <v>246</v>
      </c>
      <c r="B228" s="6" t="s">
        <v>247</v>
      </c>
      <c r="E228" s="16"/>
      <c r="F228" s="16"/>
      <c r="G228" s="16"/>
      <c r="I228" s="16"/>
      <c r="J228" s="16"/>
      <c r="L228" s="128" t="s">
        <v>248</v>
      </c>
    </row>
    <row r="229">
      <c r="B229" s="6" t="s">
        <v>249</v>
      </c>
      <c r="E229" s="16"/>
      <c r="F229" s="16"/>
      <c r="G229" s="16"/>
      <c r="I229" s="16"/>
      <c r="J229" s="16"/>
      <c r="L229" s="27" t="s">
        <v>250</v>
      </c>
    </row>
    <row r="230">
      <c r="E230" s="16"/>
      <c r="F230" s="16"/>
      <c r="G230" s="16"/>
      <c r="I230" s="16"/>
      <c r="J230" s="16"/>
      <c r="L230" s="6"/>
    </row>
    <row r="231">
      <c r="A231" s="112" t="s">
        <v>251</v>
      </c>
      <c r="B231" s="6" t="s">
        <v>252</v>
      </c>
      <c r="E231" s="16"/>
      <c r="F231" s="16"/>
      <c r="G231" s="16"/>
      <c r="I231" s="16"/>
      <c r="J231" s="16"/>
      <c r="L231" s="128" t="s">
        <v>253</v>
      </c>
    </row>
    <row r="232">
      <c r="E232" s="16"/>
      <c r="F232" s="16"/>
      <c r="G232" s="16"/>
      <c r="I232" s="16"/>
      <c r="J232" s="16"/>
    </row>
    <row r="233">
      <c r="A233" s="112" t="s">
        <v>254</v>
      </c>
      <c r="B233" s="6" t="s">
        <v>255</v>
      </c>
      <c r="E233" s="16"/>
      <c r="F233" s="16"/>
      <c r="G233" s="16"/>
      <c r="I233" s="16"/>
      <c r="J233" s="16"/>
      <c r="L233" s="6" t="s">
        <v>256</v>
      </c>
    </row>
    <row r="234" ht="29.25" customHeight="1">
      <c r="B234" s="6" t="s">
        <v>257</v>
      </c>
      <c r="E234" s="16"/>
      <c r="F234" s="16"/>
      <c r="G234" s="16"/>
      <c r="I234" s="16"/>
      <c r="J234" s="16"/>
      <c r="L234" s="27" t="s">
        <v>258</v>
      </c>
    </row>
    <row r="235">
      <c r="E235" s="16"/>
      <c r="F235" s="16"/>
      <c r="G235" s="16"/>
      <c r="I235" s="16"/>
      <c r="J235" s="16"/>
      <c r="L235" s="6"/>
    </row>
    <row r="236">
      <c r="E236" s="16"/>
      <c r="F236" s="16"/>
      <c r="G236" s="16"/>
      <c r="I236" s="16"/>
      <c r="J236" s="16"/>
    </row>
    <row r="237">
      <c r="A237" s="1" t="s">
        <v>259</v>
      </c>
      <c r="B237" s="2"/>
      <c r="C237" s="2"/>
      <c r="D237" s="2"/>
      <c r="E237" s="2"/>
      <c r="F237" s="2"/>
      <c r="G237" s="2"/>
      <c r="H237" s="2"/>
      <c r="I237" s="2"/>
      <c r="J237" s="2"/>
      <c r="K237" s="2"/>
      <c r="L237" s="2"/>
      <c r="M237" s="2"/>
      <c r="N237" s="2"/>
      <c r="O237" s="2"/>
      <c r="P237" s="2"/>
    </row>
    <row r="238">
      <c r="E238" s="16"/>
      <c r="F238" s="16"/>
      <c r="G238" s="16"/>
      <c r="I238" s="16"/>
      <c r="J238" s="16"/>
    </row>
    <row r="239">
      <c r="A239" s="112" t="s">
        <v>260</v>
      </c>
      <c r="B239" s="119" t="s">
        <v>261</v>
      </c>
      <c r="C239" s="119" t="s">
        <v>262</v>
      </c>
      <c r="D239" s="97"/>
      <c r="E239" s="119" t="s">
        <v>263</v>
      </c>
      <c r="F239" s="85"/>
      <c r="G239" s="119" t="s">
        <v>264</v>
      </c>
      <c r="H239" s="97"/>
      <c r="I239" s="119" t="s">
        <v>265</v>
      </c>
      <c r="J239" s="16"/>
    </row>
    <row r="240">
      <c r="A240" s="139" t="s">
        <v>266</v>
      </c>
      <c r="B240" s="6" t="s">
        <v>267</v>
      </c>
      <c r="C240" s="6" t="s">
        <v>268</v>
      </c>
      <c r="E240" s="26" t="s">
        <v>269</v>
      </c>
      <c r="F240" s="16"/>
      <c r="G240" s="26" t="s">
        <v>270</v>
      </c>
      <c r="I240" s="16" t="str">
        <f>B254</f>
        <v>If you ever get any hail and horizontal surface, and working with silicon, then add 3.2mm hardened glass on top and do not roll.</v>
      </c>
      <c r="J240" s="16"/>
    </row>
    <row r="241">
      <c r="A241" s="139" t="s">
        <v>271</v>
      </c>
      <c r="B241" s="6" t="s">
        <v>272</v>
      </c>
      <c r="C241" s="6" t="s">
        <v>272</v>
      </c>
      <c r="E241" s="26" t="s">
        <v>273</v>
      </c>
      <c r="F241" s="16"/>
      <c r="G241" s="26" t="s">
        <v>273</v>
      </c>
      <c r="I241" s="26" t="s">
        <v>274</v>
      </c>
      <c r="J241" s="16"/>
    </row>
    <row r="242">
      <c r="A242" s="139" t="s">
        <v>275</v>
      </c>
      <c r="B242" s="6" t="s">
        <v>272</v>
      </c>
      <c r="C242" s="6" t="s">
        <v>272</v>
      </c>
      <c r="E242" s="26" t="s">
        <v>273</v>
      </c>
      <c r="F242" s="16"/>
      <c r="G242" s="26" t="s">
        <v>273</v>
      </c>
      <c r="I242" s="26" t="s">
        <v>276</v>
      </c>
      <c r="J242" s="16"/>
    </row>
    <row r="243">
      <c r="A243" s="139" t="s">
        <v>277</v>
      </c>
      <c r="B243" s="6" t="s">
        <v>272</v>
      </c>
      <c r="C243" s="6" t="s">
        <v>272</v>
      </c>
      <c r="E243" s="26" t="s">
        <v>278</v>
      </c>
      <c r="F243" s="16"/>
      <c r="G243" s="26" t="s">
        <v>278</v>
      </c>
      <c r="I243" s="26" t="s">
        <v>279</v>
      </c>
      <c r="J243" s="16"/>
    </row>
    <row r="244">
      <c r="A244" s="139" t="s">
        <v>280</v>
      </c>
      <c r="B244" s="6" t="s">
        <v>272</v>
      </c>
      <c r="C244" s="6" t="s">
        <v>272</v>
      </c>
      <c r="E244" s="26" t="s">
        <v>281</v>
      </c>
      <c r="F244" s="16"/>
      <c r="G244" s="26" t="s">
        <v>278</v>
      </c>
      <c r="I244" s="26" t="s">
        <v>282</v>
      </c>
      <c r="J244" s="16"/>
    </row>
    <row r="245">
      <c r="A245" s="139"/>
      <c r="B245" s="6"/>
      <c r="C245" s="6"/>
      <c r="E245" s="26"/>
      <c r="F245" s="16"/>
      <c r="G245" s="26"/>
      <c r="I245" s="16"/>
      <c r="J245" s="16"/>
    </row>
    <row r="246">
      <c r="A246" s="139" t="s">
        <v>283</v>
      </c>
      <c r="B246" s="6"/>
      <c r="C246" s="6"/>
      <c r="E246" s="26"/>
      <c r="F246" s="16"/>
      <c r="G246" s="26"/>
      <c r="I246" s="16" t="str">
        <f>B258</f>
        <v>If working in hail zone and horizontal surface, and you want to be safe, then consider cigs (thin film, 15%) and polymer (e.g. etfe)</v>
      </c>
      <c r="J246" s="16"/>
    </row>
    <row r="247">
      <c r="B247" s="6"/>
      <c r="C247" s="6"/>
      <c r="E247" s="26"/>
      <c r="F247" s="16"/>
      <c r="G247" s="26"/>
      <c r="J247" s="16"/>
    </row>
    <row r="248">
      <c r="A248" s="139" t="s">
        <v>284</v>
      </c>
      <c r="B248" s="6" t="s">
        <v>285</v>
      </c>
      <c r="C248" s="6" t="s">
        <v>286</v>
      </c>
      <c r="E248" s="26" t="s">
        <v>287</v>
      </c>
      <c r="F248" s="16"/>
      <c r="G248" s="26" t="s">
        <v>288</v>
      </c>
      <c r="I248" s="16" t="str">
        <f>B255</f>
        <v>If on vertical wall, then rolled silicon and light polymer (e.g. etfe) is probably ok due to hail is less of an issue. Yet need to check hail at angle.</v>
      </c>
      <c r="J248" s="16"/>
    </row>
    <row r="249">
      <c r="B249" s="6"/>
      <c r="C249" s="6"/>
      <c r="E249" s="26"/>
      <c r="F249" s="16"/>
      <c r="G249" s="16"/>
      <c r="I249" s="16"/>
      <c r="J249" s="16"/>
    </row>
    <row r="250">
      <c r="A250" s="139" t="s">
        <v>289</v>
      </c>
      <c r="B250" s="6" t="s">
        <v>290</v>
      </c>
      <c r="C250" s="6" t="s">
        <v>291</v>
      </c>
      <c r="E250" s="26" t="s">
        <v>292</v>
      </c>
      <c r="F250" s="16"/>
      <c r="G250" s="26" t="s">
        <v>288</v>
      </c>
      <c r="I250" s="16" t="str">
        <f>B257</f>
        <v>If working in zero hail zone and horizontal surface, then rolled silicon and polymer is ok, yet you need zero hail</v>
      </c>
      <c r="J250" s="16"/>
    </row>
    <row r="251">
      <c r="E251" s="16"/>
      <c r="F251" s="16"/>
      <c r="G251" s="16"/>
      <c r="I251" s="16"/>
      <c r="J251" s="16"/>
    </row>
    <row r="252">
      <c r="B252" s="6" t="s">
        <v>290</v>
      </c>
      <c r="C252" s="6" t="s">
        <v>291</v>
      </c>
      <c r="E252" s="26" t="s">
        <v>269</v>
      </c>
      <c r="F252" s="16"/>
      <c r="G252" s="26" t="s">
        <v>270</v>
      </c>
      <c r="I252" s="24" t="str">
        <f>B254</f>
        <v>If you ever get any hail and horizontal surface, and working with silicon, then add 3.2mm hardened glass on top and do not roll.</v>
      </c>
      <c r="J252" s="16"/>
    </row>
    <row r="253">
      <c r="E253" s="16"/>
      <c r="F253" s="16"/>
      <c r="G253" s="16"/>
      <c r="I253" s="16"/>
      <c r="J253" s="16"/>
    </row>
    <row r="254">
      <c r="A254" s="112" t="s">
        <v>293</v>
      </c>
      <c r="B254" s="6" t="s">
        <v>294</v>
      </c>
      <c r="E254" s="16"/>
      <c r="F254" s="16"/>
      <c r="G254" s="16"/>
      <c r="I254" s="16"/>
      <c r="J254" s="16"/>
    </row>
    <row r="255">
      <c r="B255" s="6" t="s">
        <v>295</v>
      </c>
      <c r="E255" s="16"/>
      <c r="F255" s="16"/>
      <c r="G255" s="16"/>
      <c r="I255" s="16"/>
      <c r="J255" s="16"/>
    </row>
    <row r="256">
      <c r="B256" s="6" t="s">
        <v>296</v>
      </c>
      <c r="E256" s="16"/>
      <c r="F256" s="16"/>
      <c r="G256" s="16"/>
      <c r="I256" s="16"/>
      <c r="J256" s="16"/>
    </row>
    <row r="257">
      <c r="B257" s="6" t="s">
        <v>297</v>
      </c>
      <c r="E257" s="16"/>
      <c r="F257" s="16"/>
      <c r="G257" s="16"/>
      <c r="I257" s="16"/>
      <c r="J257" s="16"/>
    </row>
    <row r="258">
      <c r="B258" s="6" t="s">
        <v>298</v>
      </c>
      <c r="E258" s="16"/>
      <c r="F258" s="16"/>
      <c r="G258" s="16"/>
      <c r="I258" s="16"/>
      <c r="J258" s="16"/>
    </row>
    <row r="259">
      <c r="B259" s="6" t="s">
        <v>299</v>
      </c>
      <c r="E259" s="41" t="s">
        <v>300</v>
      </c>
      <c r="F259" s="16"/>
      <c r="G259" s="16"/>
      <c r="I259" s="16"/>
      <c r="J259" s="16"/>
    </row>
    <row r="260">
      <c r="B260" s="6" t="s">
        <v>301</v>
      </c>
      <c r="E260" s="16"/>
      <c r="F260" s="16"/>
      <c r="G260" s="16"/>
      <c r="I260" s="16"/>
      <c r="J260" s="16"/>
    </row>
    <row r="261">
      <c r="B261" s="6" t="s">
        <v>302</v>
      </c>
      <c r="E261" s="16"/>
      <c r="F261" s="16"/>
      <c r="G261" s="16"/>
      <c r="I261" s="16"/>
      <c r="J261" s="16"/>
    </row>
    <row r="262">
      <c r="B262" s="6" t="s">
        <v>303</v>
      </c>
      <c r="E262" s="16"/>
      <c r="F262" s="26" t="s">
        <v>304</v>
      </c>
      <c r="G262" s="129">
        <v>0.13</v>
      </c>
      <c r="I262" s="41" t="s">
        <v>305</v>
      </c>
      <c r="J262" s="16"/>
    </row>
    <row r="263">
      <c r="E263" s="16"/>
      <c r="F263" s="26" t="s">
        <v>306</v>
      </c>
      <c r="G263" s="129">
        <v>0.14</v>
      </c>
      <c r="I263" s="41" t="s">
        <v>307</v>
      </c>
      <c r="J263" s="16"/>
    </row>
    <row r="264">
      <c r="E264" s="16"/>
      <c r="F264" s="16"/>
      <c r="G264" s="16"/>
      <c r="I264" s="16"/>
      <c r="J264" s="16"/>
    </row>
    <row r="265">
      <c r="E265" s="16"/>
      <c r="F265" s="16"/>
      <c r="G265" s="16"/>
      <c r="I265" s="16"/>
      <c r="J265" s="16"/>
    </row>
    <row r="266">
      <c r="E266" s="16"/>
      <c r="F266" s="16"/>
      <c r="G266" s="16"/>
      <c r="I266" s="16"/>
      <c r="J266" s="16"/>
    </row>
    <row r="267">
      <c r="E267" s="16"/>
      <c r="F267" s="16"/>
      <c r="G267" s="16"/>
      <c r="I267" s="16"/>
      <c r="J267" s="16"/>
    </row>
    <row r="268">
      <c r="E268" s="16"/>
      <c r="F268" s="16"/>
      <c r="G268" s="16"/>
      <c r="I268" s="16"/>
      <c r="J268" s="16"/>
    </row>
    <row r="269">
      <c r="E269" s="16"/>
      <c r="F269" s="16"/>
      <c r="G269" s="16"/>
      <c r="I269" s="16"/>
      <c r="J269" s="16"/>
    </row>
    <row r="270">
      <c r="E270" s="16"/>
      <c r="F270" s="16"/>
      <c r="G270" s="16"/>
      <c r="I270" s="16"/>
      <c r="J270" s="16"/>
    </row>
    <row r="271">
      <c r="E271" s="16"/>
      <c r="F271" s="16"/>
      <c r="G271" s="16"/>
      <c r="I271" s="16"/>
      <c r="J271" s="16"/>
    </row>
    <row r="272">
      <c r="E272" s="16"/>
      <c r="F272" s="16"/>
      <c r="G272" s="16"/>
      <c r="I272" s="16"/>
      <c r="J272" s="16"/>
    </row>
    <row r="273">
      <c r="E273" s="16"/>
      <c r="F273" s="16"/>
      <c r="G273" s="16"/>
      <c r="I273" s="16"/>
      <c r="J273" s="16"/>
    </row>
    <row r="274">
      <c r="E274" s="16"/>
      <c r="F274" s="16"/>
      <c r="G274" s="16"/>
      <c r="I274" s="16"/>
      <c r="J274" s="16"/>
    </row>
    <row r="275">
      <c r="E275" s="16"/>
      <c r="F275" s="16"/>
      <c r="G275" s="16"/>
      <c r="I275" s="16"/>
      <c r="J275" s="16"/>
    </row>
    <row r="276">
      <c r="E276" s="16"/>
      <c r="F276" s="16"/>
      <c r="G276" s="16"/>
      <c r="I276" s="16"/>
      <c r="J276" s="16"/>
    </row>
    <row r="277">
      <c r="E277" s="16"/>
      <c r="F277" s="16"/>
      <c r="G277" s="16"/>
      <c r="I277" s="16"/>
      <c r="J277" s="16"/>
    </row>
    <row r="278">
      <c r="E278" s="16"/>
      <c r="F278" s="16"/>
      <c r="G278" s="16"/>
      <c r="I278" s="16"/>
      <c r="J278" s="16"/>
    </row>
    <row r="279">
      <c r="E279" s="16"/>
      <c r="F279" s="16"/>
      <c r="G279" s="16"/>
      <c r="I279" s="16"/>
      <c r="J279" s="16"/>
    </row>
    <row r="280">
      <c r="E280" s="16"/>
      <c r="F280" s="16"/>
      <c r="G280" s="16"/>
      <c r="I280" s="16"/>
      <c r="J280" s="16"/>
    </row>
    <row r="281">
      <c r="E281" s="16"/>
      <c r="F281" s="16"/>
      <c r="G281" s="16"/>
      <c r="I281" s="16"/>
      <c r="J281" s="16"/>
    </row>
    <row r="282">
      <c r="E282" s="16"/>
      <c r="F282" s="16"/>
      <c r="G282" s="16"/>
      <c r="I282" s="16"/>
      <c r="J282" s="16"/>
    </row>
    <row r="283">
      <c r="E283" s="16"/>
      <c r="F283" s="16"/>
      <c r="G283" s="16"/>
      <c r="I283" s="16"/>
      <c r="J283" s="16"/>
    </row>
    <row r="284">
      <c r="E284" s="16"/>
      <c r="F284" s="16"/>
      <c r="G284" s="16"/>
      <c r="I284" s="16"/>
      <c r="J284" s="16"/>
    </row>
    <row r="285">
      <c r="E285" s="16"/>
      <c r="F285" s="16"/>
      <c r="G285" s="16"/>
      <c r="I285" s="16"/>
      <c r="J285" s="16"/>
    </row>
    <row r="286">
      <c r="E286" s="16"/>
      <c r="F286" s="16"/>
      <c r="G286" s="16"/>
      <c r="I286" s="16"/>
      <c r="J286" s="16"/>
    </row>
    <row r="287">
      <c r="E287" s="16"/>
      <c r="F287" s="16"/>
      <c r="G287" s="16"/>
      <c r="I287" s="16"/>
      <c r="J287" s="16"/>
    </row>
    <row r="288">
      <c r="E288" s="16"/>
      <c r="F288" s="16"/>
      <c r="G288" s="16"/>
      <c r="I288" s="16"/>
      <c r="J288" s="16"/>
    </row>
    <row r="289">
      <c r="E289" s="16"/>
      <c r="F289" s="16"/>
      <c r="G289" s="16"/>
      <c r="I289" s="16"/>
      <c r="J289" s="16"/>
    </row>
    <row r="290">
      <c r="E290" s="16"/>
      <c r="F290" s="16"/>
      <c r="G290" s="16"/>
      <c r="I290" s="16"/>
      <c r="J290" s="16"/>
    </row>
    <row r="291">
      <c r="E291" s="16"/>
      <c r="F291" s="16"/>
      <c r="G291" s="16"/>
      <c r="I291" s="16"/>
      <c r="J291" s="16"/>
    </row>
    <row r="292">
      <c r="E292" s="16"/>
      <c r="F292" s="16"/>
      <c r="G292" s="16"/>
      <c r="I292" s="16"/>
      <c r="J292" s="16"/>
    </row>
    <row r="293">
      <c r="E293" s="16"/>
      <c r="F293" s="16"/>
      <c r="G293" s="16"/>
      <c r="I293" s="16"/>
      <c r="J293" s="16"/>
    </row>
    <row r="294">
      <c r="E294" s="16"/>
      <c r="F294" s="16"/>
      <c r="G294" s="16"/>
      <c r="I294" s="16"/>
      <c r="J294" s="16"/>
    </row>
    <row r="295">
      <c r="E295" s="16"/>
      <c r="F295" s="16"/>
      <c r="G295" s="16"/>
      <c r="I295" s="16"/>
      <c r="J295" s="16"/>
    </row>
    <row r="296">
      <c r="E296" s="16"/>
      <c r="F296" s="16"/>
      <c r="G296" s="16"/>
      <c r="I296" s="16"/>
      <c r="J296" s="16"/>
    </row>
    <row r="297">
      <c r="E297" s="16"/>
      <c r="F297" s="16"/>
      <c r="G297" s="16"/>
      <c r="I297" s="16"/>
      <c r="J297" s="16"/>
    </row>
    <row r="298">
      <c r="E298" s="16"/>
      <c r="F298" s="16"/>
      <c r="G298" s="16"/>
      <c r="I298" s="16"/>
      <c r="J298" s="16"/>
    </row>
    <row r="299">
      <c r="E299" s="16"/>
      <c r="F299" s="16"/>
      <c r="G299" s="16"/>
      <c r="I299" s="16"/>
      <c r="J299" s="16"/>
    </row>
    <row r="300">
      <c r="E300" s="16"/>
      <c r="F300" s="16"/>
      <c r="G300" s="16"/>
      <c r="I300" s="16"/>
      <c r="J300" s="16"/>
    </row>
    <row r="301">
      <c r="E301" s="16"/>
      <c r="F301" s="16"/>
      <c r="G301" s="16"/>
      <c r="I301" s="16"/>
      <c r="J301" s="16"/>
    </row>
    <row r="302">
      <c r="E302" s="16"/>
      <c r="F302" s="16"/>
      <c r="G302" s="16"/>
      <c r="I302" s="16"/>
      <c r="J302" s="16"/>
    </row>
    <row r="303">
      <c r="E303" s="16"/>
      <c r="F303" s="16"/>
      <c r="G303" s="16"/>
      <c r="I303" s="16"/>
      <c r="J303" s="16"/>
    </row>
    <row r="304">
      <c r="E304" s="16"/>
      <c r="F304" s="16"/>
      <c r="G304" s="16"/>
      <c r="I304" s="16"/>
      <c r="J304" s="16"/>
    </row>
    <row r="305">
      <c r="E305" s="16"/>
      <c r="F305" s="16"/>
      <c r="G305" s="16"/>
      <c r="I305" s="16"/>
      <c r="J305" s="16"/>
    </row>
    <row r="306">
      <c r="E306" s="16"/>
      <c r="F306" s="16"/>
      <c r="G306" s="16"/>
      <c r="I306" s="16"/>
      <c r="J306" s="16"/>
    </row>
    <row r="307">
      <c r="E307" s="16"/>
      <c r="F307" s="16"/>
      <c r="G307" s="16"/>
      <c r="I307" s="16"/>
      <c r="J307" s="16"/>
    </row>
    <row r="308">
      <c r="E308" s="16"/>
      <c r="F308" s="16"/>
      <c r="G308" s="16"/>
      <c r="I308" s="16"/>
      <c r="J308" s="16"/>
    </row>
    <row r="309">
      <c r="E309" s="16"/>
      <c r="F309" s="16"/>
      <c r="G309" s="16"/>
      <c r="I309" s="16"/>
      <c r="J309" s="16"/>
    </row>
    <row r="310">
      <c r="E310" s="16"/>
      <c r="F310" s="16"/>
      <c r="G310" s="16"/>
      <c r="I310" s="16"/>
      <c r="J310" s="16"/>
    </row>
    <row r="311">
      <c r="E311" s="16"/>
      <c r="F311" s="16"/>
      <c r="G311" s="16"/>
      <c r="I311" s="16"/>
      <c r="J311" s="16"/>
    </row>
    <row r="312">
      <c r="E312" s="16"/>
      <c r="F312" s="16"/>
      <c r="G312" s="16"/>
      <c r="I312" s="16"/>
      <c r="J312" s="16"/>
    </row>
    <row r="313">
      <c r="E313" s="16"/>
      <c r="F313" s="16"/>
      <c r="G313" s="16"/>
      <c r="I313" s="16"/>
      <c r="J313" s="16"/>
    </row>
    <row r="314">
      <c r="E314" s="16"/>
      <c r="F314" s="16"/>
      <c r="G314" s="16"/>
      <c r="I314" s="16"/>
      <c r="J314" s="16"/>
    </row>
    <row r="315">
      <c r="E315" s="16"/>
      <c r="F315" s="16"/>
      <c r="G315" s="16"/>
      <c r="I315" s="16"/>
      <c r="J315" s="16"/>
    </row>
    <row r="316">
      <c r="E316" s="16"/>
      <c r="F316" s="16"/>
      <c r="G316" s="16"/>
      <c r="I316" s="16"/>
      <c r="J316" s="16"/>
    </row>
    <row r="317">
      <c r="E317" s="16"/>
      <c r="F317" s="16"/>
      <c r="G317" s="16"/>
      <c r="I317" s="16"/>
      <c r="J317" s="16"/>
    </row>
    <row r="318">
      <c r="E318" s="16"/>
      <c r="F318" s="16"/>
      <c r="G318" s="16"/>
      <c r="I318" s="16"/>
      <c r="J318" s="16"/>
    </row>
    <row r="319">
      <c r="E319" s="16"/>
      <c r="F319" s="16"/>
      <c r="G319" s="16"/>
      <c r="I319" s="16"/>
      <c r="J319" s="16"/>
    </row>
    <row r="320">
      <c r="E320" s="16"/>
      <c r="F320" s="16"/>
      <c r="G320" s="16"/>
      <c r="I320" s="16"/>
      <c r="J320" s="16"/>
    </row>
    <row r="321">
      <c r="E321" s="16"/>
      <c r="F321" s="16"/>
      <c r="G321" s="16"/>
      <c r="I321" s="16"/>
      <c r="J321" s="16"/>
    </row>
    <row r="322">
      <c r="E322" s="16"/>
      <c r="F322" s="16"/>
      <c r="G322" s="16"/>
      <c r="I322" s="16"/>
      <c r="J322" s="16"/>
    </row>
    <row r="323">
      <c r="E323" s="16"/>
      <c r="F323" s="16"/>
      <c r="G323" s="16"/>
      <c r="I323" s="16"/>
      <c r="J323" s="16"/>
    </row>
    <row r="324">
      <c r="E324" s="16"/>
      <c r="F324" s="16"/>
      <c r="G324" s="16"/>
      <c r="I324" s="16"/>
      <c r="J324" s="16"/>
    </row>
    <row r="325">
      <c r="E325" s="16"/>
      <c r="F325" s="16"/>
      <c r="G325" s="16"/>
      <c r="I325" s="16"/>
      <c r="J325" s="16"/>
    </row>
    <row r="326">
      <c r="E326" s="16"/>
      <c r="F326" s="16"/>
      <c r="G326" s="16"/>
      <c r="I326" s="16"/>
      <c r="J326" s="16"/>
    </row>
    <row r="327">
      <c r="E327" s="16"/>
      <c r="F327" s="16"/>
      <c r="G327" s="16"/>
      <c r="I327" s="16"/>
      <c r="J327" s="16"/>
    </row>
    <row r="328">
      <c r="E328" s="16"/>
      <c r="F328" s="16"/>
      <c r="G328" s="16"/>
      <c r="I328" s="16"/>
      <c r="J328" s="16"/>
    </row>
    <row r="329">
      <c r="E329" s="16"/>
      <c r="F329" s="16"/>
      <c r="G329" s="16"/>
      <c r="I329" s="16"/>
      <c r="J329" s="16"/>
    </row>
    <row r="330">
      <c r="E330" s="16"/>
      <c r="F330" s="16"/>
      <c r="G330" s="16"/>
      <c r="I330" s="16"/>
      <c r="J330" s="16"/>
    </row>
    <row r="331">
      <c r="E331" s="16"/>
      <c r="F331" s="16"/>
      <c r="G331" s="16"/>
      <c r="I331" s="16"/>
      <c r="J331" s="16"/>
    </row>
    <row r="332">
      <c r="E332" s="16"/>
      <c r="F332" s="16"/>
      <c r="G332" s="16"/>
      <c r="I332" s="16"/>
      <c r="J332" s="16"/>
    </row>
    <row r="333">
      <c r="E333" s="16"/>
      <c r="F333" s="16"/>
      <c r="G333" s="16"/>
      <c r="I333" s="16"/>
      <c r="J333" s="16"/>
    </row>
    <row r="334">
      <c r="E334" s="16"/>
      <c r="F334" s="16"/>
      <c r="G334" s="16"/>
      <c r="I334" s="16"/>
      <c r="J334" s="16"/>
    </row>
    <row r="335">
      <c r="E335" s="16"/>
      <c r="F335" s="16"/>
      <c r="G335" s="16"/>
      <c r="I335" s="16"/>
      <c r="J335" s="16"/>
    </row>
    <row r="336">
      <c r="E336" s="16"/>
      <c r="F336" s="16"/>
      <c r="G336" s="16"/>
      <c r="I336" s="16"/>
      <c r="J336" s="16"/>
    </row>
    <row r="337">
      <c r="E337" s="16"/>
      <c r="F337" s="16"/>
      <c r="G337" s="16"/>
      <c r="I337" s="16"/>
      <c r="J337" s="16"/>
    </row>
    <row r="338">
      <c r="E338" s="16"/>
      <c r="F338" s="16"/>
      <c r="G338" s="16"/>
      <c r="I338" s="16"/>
      <c r="J338" s="16"/>
    </row>
    <row r="339">
      <c r="E339" s="16"/>
      <c r="F339" s="16"/>
      <c r="G339" s="16"/>
      <c r="I339" s="16"/>
      <c r="J339" s="16"/>
    </row>
    <row r="340">
      <c r="E340" s="16"/>
      <c r="F340" s="16"/>
      <c r="G340" s="16"/>
      <c r="I340" s="16"/>
      <c r="J340" s="16"/>
    </row>
    <row r="341">
      <c r="E341" s="16"/>
      <c r="F341" s="16"/>
      <c r="G341" s="16"/>
      <c r="I341" s="16"/>
      <c r="J341" s="16"/>
    </row>
    <row r="342">
      <c r="E342" s="16"/>
      <c r="F342" s="16"/>
      <c r="G342" s="16"/>
      <c r="I342" s="16"/>
      <c r="J342" s="16"/>
    </row>
    <row r="343">
      <c r="E343" s="16"/>
      <c r="F343" s="16"/>
      <c r="G343" s="16"/>
      <c r="I343" s="16"/>
      <c r="J343" s="16"/>
    </row>
    <row r="344">
      <c r="E344" s="16"/>
      <c r="F344" s="16"/>
      <c r="G344" s="16"/>
      <c r="I344" s="16"/>
      <c r="J344" s="16"/>
    </row>
    <row r="345">
      <c r="E345" s="16"/>
      <c r="F345" s="16"/>
      <c r="G345" s="16"/>
      <c r="I345" s="16"/>
      <c r="J345" s="16"/>
    </row>
    <row r="346">
      <c r="E346" s="16"/>
      <c r="F346" s="16"/>
      <c r="G346" s="16"/>
      <c r="I346" s="16"/>
      <c r="J346" s="16"/>
    </row>
    <row r="347">
      <c r="E347" s="16"/>
      <c r="F347" s="16"/>
      <c r="G347" s="16"/>
      <c r="I347" s="16"/>
      <c r="J347" s="16"/>
    </row>
    <row r="348">
      <c r="E348" s="16"/>
      <c r="F348" s="16"/>
      <c r="G348" s="16"/>
      <c r="I348" s="16"/>
      <c r="J348" s="16"/>
    </row>
    <row r="349">
      <c r="E349" s="16"/>
      <c r="F349" s="16"/>
      <c r="G349" s="16"/>
      <c r="I349" s="16"/>
      <c r="J349" s="16"/>
    </row>
    <row r="350">
      <c r="E350" s="16"/>
      <c r="F350" s="16"/>
      <c r="G350" s="16"/>
      <c r="I350" s="16"/>
      <c r="J350" s="16"/>
    </row>
    <row r="351">
      <c r="E351" s="16"/>
      <c r="F351" s="16"/>
      <c r="G351" s="16"/>
      <c r="I351" s="16"/>
      <c r="J351" s="16"/>
    </row>
    <row r="352">
      <c r="E352" s="16"/>
      <c r="F352" s="16"/>
      <c r="G352" s="16"/>
      <c r="I352" s="16"/>
      <c r="J352" s="16"/>
    </row>
    <row r="353">
      <c r="E353" s="16"/>
      <c r="F353" s="16"/>
      <c r="G353" s="16"/>
      <c r="I353" s="16"/>
      <c r="J353" s="16"/>
    </row>
    <row r="354">
      <c r="E354" s="16"/>
      <c r="F354" s="16"/>
      <c r="G354" s="16"/>
      <c r="I354" s="16"/>
      <c r="J354" s="16"/>
    </row>
    <row r="355">
      <c r="E355" s="16"/>
      <c r="F355" s="16"/>
      <c r="G355" s="16"/>
      <c r="I355" s="16"/>
      <c r="J355" s="16"/>
    </row>
    <row r="356">
      <c r="E356" s="16"/>
      <c r="F356" s="16"/>
      <c r="G356" s="16"/>
      <c r="I356" s="16"/>
      <c r="J356" s="16"/>
    </row>
    <row r="357">
      <c r="E357" s="16"/>
      <c r="F357" s="16"/>
      <c r="G357" s="16"/>
      <c r="I357" s="16"/>
      <c r="J357" s="16"/>
    </row>
    <row r="358">
      <c r="E358" s="16"/>
      <c r="F358" s="16"/>
      <c r="G358" s="16"/>
      <c r="I358" s="16"/>
      <c r="J358" s="16"/>
    </row>
    <row r="359">
      <c r="E359" s="16"/>
      <c r="F359" s="16"/>
      <c r="G359" s="16"/>
      <c r="I359" s="16"/>
      <c r="J359" s="16"/>
    </row>
    <row r="360">
      <c r="E360" s="16"/>
      <c r="F360" s="16"/>
      <c r="G360" s="16"/>
      <c r="I360" s="16"/>
      <c r="J360" s="16"/>
    </row>
    <row r="361">
      <c r="E361" s="16"/>
      <c r="F361" s="16"/>
      <c r="G361" s="16"/>
      <c r="I361" s="16"/>
      <c r="J361" s="16"/>
    </row>
    <row r="362">
      <c r="E362" s="16"/>
      <c r="F362" s="16"/>
      <c r="G362" s="16"/>
      <c r="I362" s="16"/>
      <c r="J362" s="16"/>
    </row>
    <row r="363">
      <c r="E363" s="16"/>
      <c r="F363" s="16"/>
      <c r="G363" s="16"/>
      <c r="I363" s="16"/>
      <c r="J363" s="16"/>
    </row>
    <row r="364">
      <c r="E364" s="16"/>
      <c r="F364" s="16"/>
      <c r="G364" s="16"/>
      <c r="I364" s="16"/>
      <c r="J364" s="16"/>
    </row>
    <row r="365">
      <c r="E365" s="16"/>
      <c r="F365" s="16"/>
      <c r="G365" s="16"/>
      <c r="I365" s="16"/>
      <c r="J365" s="16"/>
    </row>
    <row r="366">
      <c r="E366" s="16"/>
      <c r="F366" s="16"/>
      <c r="G366" s="16"/>
      <c r="I366" s="16"/>
      <c r="J366" s="16"/>
    </row>
    <row r="367">
      <c r="E367" s="16"/>
      <c r="F367" s="16"/>
      <c r="G367" s="16"/>
      <c r="I367" s="16"/>
      <c r="J367" s="16"/>
    </row>
    <row r="368">
      <c r="E368" s="16"/>
      <c r="F368" s="16"/>
      <c r="G368" s="16"/>
      <c r="I368" s="16"/>
      <c r="J368" s="16"/>
    </row>
    <row r="369">
      <c r="E369" s="16"/>
      <c r="F369" s="16"/>
      <c r="G369" s="16"/>
      <c r="I369" s="16"/>
      <c r="J369" s="16"/>
    </row>
    <row r="370">
      <c r="E370" s="16"/>
      <c r="F370" s="16"/>
      <c r="G370" s="16"/>
      <c r="I370" s="16"/>
      <c r="J370" s="16"/>
    </row>
    <row r="371">
      <c r="E371" s="16"/>
      <c r="F371" s="16"/>
      <c r="G371" s="16"/>
      <c r="I371" s="16"/>
      <c r="J371" s="16"/>
    </row>
    <row r="372">
      <c r="E372" s="16"/>
      <c r="F372" s="16"/>
      <c r="G372" s="16"/>
      <c r="I372" s="16"/>
      <c r="J372" s="16"/>
    </row>
    <row r="373">
      <c r="E373" s="16"/>
      <c r="F373" s="16"/>
      <c r="G373" s="16"/>
      <c r="I373" s="16"/>
      <c r="J373" s="16"/>
    </row>
    <row r="374">
      <c r="E374" s="16"/>
      <c r="F374" s="16"/>
      <c r="G374" s="16"/>
      <c r="I374" s="16"/>
      <c r="J374" s="16"/>
    </row>
    <row r="375">
      <c r="E375" s="16"/>
      <c r="F375" s="16"/>
      <c r="G375" s="16"/>
      <c r="I375" s="16"/>
      <c r="J375" s="16"/>
    </row>
    <row r="376">
      <c r="E376" s="16"/>
      <c r="F376" s="16"/>
      <c r="G376" s="16"/>
      <c r="I376" s="16"/>
      <c r="J376" s="16"/>
    </row>
    <row r="377">
      <c r="E377" s="16"/>
      <c r="F377" s="16"/>
      <c r="G377" s="16"/>
      <c r="I377" s="16"/>
      <c r="J377" s="16"/>
    </row>
    <row r="378">
      <c r="E378" s="16"/>
      <c r="F378" s="16"/>
      <c r="G378" s="16"/>
      <c r="I378" s="16"/>
      <c r="J378" s="16"/>
    </row>
    <row r="379">
      <c r="E379" s="16"/>
      <c r="F379" s="16"/>
      <c r="G379" s="16"/>
      <c r="I379" s="16"/>
      <c r="J379" s="16"/>
    </row>
    <row r="380">
      <c r="E380" s="16"/>
      <c r="F380" s="16"/>
      <c r="G380" s="16"/>
      <c r="I380" s="16"/>
      <c r="J380" s="16"/>
    </row>
    <row r="381">
      <c r="E381" s="16"/>
      <c r="F381" s="16"/>
      <c r="G381" s="16"/>
      <c r="I381" s="16"/>
      <c r="J381" s="16"/>
    </row>
    <row r="382">
      <c r="E382" s="16"/>
      <c r="F382" s="16"/>
      <c r="G382" s="16"/>
      <c r="I382" s="16"/>
      <c r="J382" s="16"/>
    </row>
    <row r="383">
      <c r="E383" s="16"/>
      <c r="F383" s="16"/>
      <c r="G383" s="16"/>
      <c r="I383" s="16"/>
      <c r="J383" s="16"/>
    </row>
    <row r="384">
      <c r="E384" s="16"/>
      <c r="F384" s="16"/>
      <c r="G384" s="16"/>
      <c r="I384" s="16"/>
      <c r="J384" s="16"/>
    </row>
    <row r="385">
      <c r="E385" s="16"/>
      <c r="F385" s="16"/>
      <c r="G385" s="16"/>
      <c r="I385" s="16"/>
      <c r="J385" s="16"/>
    </row>
    <row r="386">
      <c r="E386" s="16"/>
      <c r="F386" s="16"/>
      <c r="G386" s="16"/>
      <c r="I386" s="16"/>
      <c r="J386" s="16"/>
    </row>
    <row r="387">
      <c r="E387" s="16"/>
      <c r="F387" s="16"/>
      <c r="G387" s="16"/>
      <c r="I387" s="16"/>
      <c r="J387" s="16"/>
    </row>
    <row r="388">
      <c r="E388" s="16"/>
      <c r="F388" s="16"/>
      <c r="G388" s="16"/>
      <c r="I388" s="16"/>
      <c r="J388" s="16"/>
    </row>
    <row r="389">
      <c r="E389" s="16"/>
      <c r="F389" s="16"/>
      <c r="G389" s="16"/>
      <c r="I389" s="16"/>
      <c r="J389" s="16"/>
    </row>
    <row r="390">
      <c r="E390" s="16"/>
      <c r="F390" s="16"/>
      <c r="G390" s="16"/>
      <c r="I390" s="16"/>
      <c r="J390" s="16"/>
    </row>
    <row r="391">
      <c r="E391" s="16"/>
      <c r="F391" s="16"/>
      <c r="G391" s="16"/>
      <c r="I391" s="16"/>
      <c r="J391" s="16"/>
    </row>
    <row r="392">
      <c r="E392" s="16"/>
      <c r="F392" s="16"/>
      <c r="G392" s="16"/>
      <c r="I392" s="16"/>
      <c r="J392" s="16"/>
    </row>
    <row r="393">
      <c r="E393" s="16"/>
      <c r="F393" s="16"/>
      <c r="G393" s="16"/>
      <c r="I393" s="16"/>
      <c r="J393" s="16"/>
    </row>
    <row r="394">
      <c r="E394" s="16"/>
      <c r="F394" s="16"/>
      <c r="G394" s="16"/>
      <c r="I394" s="16"/>
      <c r="J394" s="16"/>
    </row>
    <row r="395">
      <c r="E395" s="16"/>
      <c r="F395" s="16"/>
      <c r="G395" s="16"/>
      <c r="I395" s="16"/>
      <c r="J395" s="16"/>
    </row>
    <row r="396">
      <c r="E396" s="16"/>
      <c r="F396" s="16"/>
      <c r="G396" s="16"/>
      <c r="I396" s="16"/>
      <c r="J396" s="16"/>
    </row>
    <row r="397">
      <c r="E397" s="16"/>
      <c r="F397" s="16"/>
      <c r="G397" s="16"/>
      <c r="I397" s="16"/>
      <c r="J397" s="16"/>
    </row>
    <row r="398">
      <c r="E398" s="16"/>
      <c r="F398" s="16"/>
      <c r="G398" s="16"/>
      <c r="I398" s="16"/>
      <c r="J398" s="16"/>
    </row>
    <row r="399">
      <c r="E399" s="16"/>
      <c r="F399" s="16"/>
      <c r="G399" s="16"/>
      <c r="I399" s="16"/>
      <c r="J399" s="16"/>
    </row>
    <row r="400">
      <c r="E400" s="16"/>
      <c r="F400" s="16"/>
      <c r="G400" s="16"/>
      <c r="I400" s="16"/>
      <c r="J400" s="16"/>
    </row>
    <row r="401">
      <c r="E401" s="16"/>
      <c r="F401" s="16"/>
      <c r="G401" s="16"/>
      <c r="I401" s="16"/>
      <c r="J401" s="16"/>
    </row>
    <row r="402">
      <c r="E402" s="16"/>
      <c r="F402" s="16"/>
      <c r="G402" s="16"/>
      <c r="I402" s="16"/>
      <c r="J402" s="16"/>
    </row>
    <row r="403">
      <c r="E403" s="16"/>
      <c r="F403" s="16"/>
      <c r="G403" s="16"/>
      <c r="I403" s="16"/>
      <c r="J403" s="16"/>
    </row>
    <row r="404">
      <c r="E404" s="16"/>
      <c r="F404" s="16"/>
      <c r="G404" s="16"/>
      <c r="I404" s="16"/>
      <c r="J404" s="16"/>
    </row>
    <row r="405">
      <c r="E405" s="16"/>
      <c r="F405" s="16"/>
      <c r="G405" s="16"/>
      <c r="I405" s="16"/>
      <c r="J405" s="16"/>
    </row>
    <row r="406">
      <c r="E406" s="16"/>
      <c r="F406" s="16"/>
      <c r="G406" s="16"/>
      <c r="I406" s="16"/>
      <c r="J406" s="16"/>
    </row>
    <row r="407">
      <c r="E407" s="16"/>
      <c r="F407" s="16"/>
      <c r="G407" s="16"/>
      <c r="I407" s="16"/>
      <c r="J407" s="16"/>
    </row>
    <row r="408">
      <c r="E408" s="16"/>
      <c r="F408" s="16"/>
      <c r="G408" s="16"/>
      <c r="I408" s="16"/>
      <c r="J408" s="16"/>
    </row>
    <row r="409">
      <c r="E409" s="16"/>
      <c r="F409" s="16"/>
      <c r="G409" s="16"/>
      <c r="I409" s="16"/>
      <c r="J409" s="16"/>
    </row>
    <row r="410">
      <c r="E410" s="16"/>
      <c r="F410" s="16"/>
      <c r="G410" s="16"/>
      <c r="I410" s="16"/>
      <c r="J410" s="16"/>
    </row>
    <row r="411">
      <c r="E411" s="16"/>
      <c r="F411" s="16"/>
      <c r="G411" s="16"/>
      <c r="I411" s="16"/>
      <c r="J411" s="16"/>
    </row>
    <row r="412">
      <c r="E412" s="16"/>
      <c r="F412" s="16"/>
      <c r="G412" s="16"/>
      <c r="I412" s="16"/>
      <c r="J412" s="16"/>
    </row>
    <row r="413">
      <c r="E413" s="16"/>
      <c r="F413" s="16"/>
      <c r="G413" s="16"/>
      <c r="I413" s="16"/>
      <c r="J413" s="16"/>
    </row>
    <row r="414">
      <c r="E414" s="16"/>
      <c r="F414" s="16"/>
      <c r="G414" s="16"/>
      <c r="I414" s="16"/>
      <c r="J414" s="16"/>
    </row>
    <row r="415">
      <c r="E415" s="16"/>
      <c r="F415" s="16"/>
      <c r="G415" s="16"/>
      <c r="I415" s="16"/>
      <c r="J415" s="16"/>
    </row>
    <row r="416">
      <c r="E416" s="16"/>
      <c r="F416" s="16"/>
      <c r="G416" s="16"/>
      <c r="I416" s="16"/>
      <c r="J416" s="16"/>
    </row>
    <row r="417">
      <c r="E417" s="16"/>
      <c r="F417" s="16"/>
      <c r="G417" s="16"/>
      <c r="I417" s="16"/>
      <c r="J417" s="16"/>
    </row>
    <row r="418">
      <c r="E418" s="16"/>
      <c r="F418" s="16"/>
      <c r="G418" s="16"/>
      <c r="I418" s="16"/>
      <c r="J418" s="16"/>
    </row>
    <row r="419">
      <c r="E419" s="16"/>
      <c r="F419" s="16"/>
      <c r="G419" s="16"/>
      <c r="I419" s="16"/>
      <c r="J419" s="16"/>
    </row>
    <row r="420">
      <c r="E420" s="16"/>
      <c r="F420" s="16"/>
      <c r="G420" s="16"/>
      <c r="I420" s="16"/>
      <c r="J420" s="16"/>
    </row>
    <row r="421">
      <c r="E421" s="16"/>
      <c r="F421" s="16"/>
      <c r="G421" s="16"/>
      <c r="I421" s="16"/>
      <c r="J421" s="16"/>
    </row>
    <row r="422">
      <c r="E422" s="16"/>
      <c r="F422" s="16"/>
      <c r="G422" s="16"/>
      <c r="I422" s="16"/>
      <c r="J422" s="16"/>
    </row>
    <row r="423">
      <c r="E423" s="16"/>
      <c r="F423" s="16"/>
      <c r="G423" s="16"/>
      <c r="I423" s="16"/>
      <c r="J423" s="16"/>
    </row>
    <row r="424">
      <c r="E424" s="16"/>
      <c r="F424" s="16"/>
      <c r="G424" s="16"/>
      <c r="I424" s="16"/>
      <c r="J424" s="16"/>
    </row>
    <row r="425">
      <c r="E425" s="16"/>
      <c r="F425" s="16"/>
      <c r="G425" s="16"/>
      <c r="I425" s="16"/>
      <c r="J425" s="16"/>
    </row>
    <row r="426">
      <c r="E426" s="16"/>
      <c r="F426" s="16"/>
      <c r="G426" s="16"/>
      <c r="I426" s="16"/>
      <c r="J426" s="16"/>
    </row>
    <row r="427">
      <c r="E427" s="16"/>
      <c r="F427" s="16"/>
      <c r="G427" s="16"/>
      <c r="I427" s="16"/>
      <c r="J427" s="16"/>
    </row>
    <row r="428">
      <c r="E428" s="16"/>
      <c r="F428" s="16"/>
      <c r="G428" s="16"/>
      <c r="I428" s="16"/>
      <c r="J428" s="16"/>
    </row>
    <row r="429">
      <c r="E429" s="16"/>
      <c r="F429" s="16"/>
      <c r="G429" s="16"/>
      <c r="I429" s="16"/>
      <c r="J429" s="16"/>
    </row>
    <row r="430">
      <c r="E430" s="16"/>
      <c r="F430" s="16"/>
      <c r="G430" s="16"/>
      <c r="I430" s="16"/>
      <c r="J430" s="16"/>
    </row>
    <row r="431">
      <c r="E431" s="16"/>
      <c r="F431" s="16"/>
      <c r="G431" s="16"/>
      <c r="I431" s="16"/>
      <c r="J431" s="16"/>
    </row>
    <row r="432">
      <c r="E432" s="16"/>
      <c r="F432" s="16"/>
      <c r="G432" s="16"/>
      <c r="I432" s="16"/>
      <c r="J432" s="16"/>
    </row>
    <row r="433">
      <c r="E433" s="16"/>
      <c r="F433" s="16"/>
      <c r="G433" s="16"/>
      <c r="I433" s="16"/>
      <c r="J433" s="16"/>
    </row>
    <row r="434">
      <c r="E434" s="16"/>
      <c r="F434" s="16"/>
      <c r="G434" s="16"/>
      <c r="I434" s="16"/>
      <c r="J434" s="16"/>
    </row>
    <row r="435">
      <c r="E435" s="16"/>
      <c r="F435" s="16"/>
      <c r="G435" s="16"/>
      <c r="I435" s="16"/>
      <c r="J435" s="16"/>
    </row>
    <row r="436">
      <c r="E436" s="16"/>
      <c r="F436" s="16"/>
      <c r="G436" s="16"/>
      <c r="I436" s="16"/>
      <c r="J436" s="16"/>
    </row>
    <row r="437">
      <c r="E437" s="16"/>
      <c r="F437" s="16"/>
      <c r="G437" s="16"/>
      <c r="I437" s="16"/>
      <c r="J437" s="16"/>
    </row>
    <row r="438">
      <c r="E438" s="16"/>
      <c r="F438" s="16"/>
      <c r="G438" s="16"/>
      <c r="I438" s="16"/>
      <c r="J438" s="16"/>
    </row>
    <row r="439">
      <c r="E439" s="16"/>
      <c r="F439" s="16"/>
      <c r="G439" s="16"/>
      <c r="I439" s="16"/>
      <c r="J439" s="16"/>
    </row>
    <row r="440">
      <c r="E440" s="16"/>
      <c r="F440" s="16"/>
      <c r="G440" s="16"/>
      <c r="I440" s="16"/>
      <c r="J440" s="16"/>
    </row>
    <row r="441">
      <c r="E441" s="16"/>
      <c r="F441" s="16"/>
      <c r="G441" s="16"/>
      <c r="I441" s="16"/>
      <c r="J441" s="16"/>
    </row>
    <row r="442">
      <c r="E442" s="16"/>
      <c r="F442" s="16"/>
      <c r="G442" s="16"/>
      <c r="I442" s="16"/>
      <c r="J442" s="16"/>
    </row>
    <row r="443">
      <c r="E443" s="16"/>
      <c r="F443" s="16"/>
      <c r="G443" s="16"/>
      <c r="I443" s="16"/>
      <c r="J443" s="16"/>
    </row>
    <row r="444">
      <c r="E444" s="16"/>
      <c r="F444" s="16"/>
      <c r="G444" s="16"/>
      <c r="I444" s="16"/>
      <c r="J444" s="16"/>
    </row>
    <row r="445">
      <c r="E445" s="16"/>
      <c r="F445" s="16"/>
      <c r="G445" s="16"/>
      <c r="I445" s="16"/>
      <c r="J445" s="16"/>
    </row>
    <row r="446">
      <c r="E446" s="16"/>
      <c r="F446" s="16"/>
      <c r="G446" s="16"/>
      <c r="I446" s="16"/>
      <c r="J446" s="16"/>
    </row>
    <row r="447">
      <c r="E447" s="16"/>
      <c r="F447" s="16"/>
      <c r="G447" s="16"/>
      <c r="I447" s="16"/>
      <c r="J447" s="16"/>
    </row>
    <row r="448">
      <c r="E448" s="16"/>
      <c r="F448" s="16"/>
      <c r="G448" s="16"/>
      <c r="I448" s="16"/>
      <c r="J448" s="16"/>
    </row>
    <row r="449">
      <c r="E449" s="16"/>
      <c r="F449" s="16"/>
      <c r="G449" s="16"/>
      <c r="I449" s="16"/>
      <c r="J449" s="16"/>
    </row>
    <row r="450">
      <c r="E450" s="16"/>
      <c r="F450" s="16"/>
      <c r="G450" s="16"/>
      <c r="I450" s="16"/>
      <c r="J450" s="16"/>
    </row>
    <row r="451">
      <c r="E451" s="16"/>
      <c r="F451" s="16"/>
      <c r="G451" s="16"/>
      <c r="I451" s="16"/>
      <c r="J451" s="16"/>
    </row>
    <row r="452">
      <c r="E452" s="16"/>
      <c r="F452" s="16"/>
      <c r="G452" s="16"/>
      <c r="I452" s="16"/>
      <c r="J452" s="16"/>
    </row>
    <row r="453">
      <c r="E453" s="16"/>
      <c r="F453" s="16"/>
      <c r="G453" s="16"/>
      <c r="I453" s="16"/>
      <c r="J453" s="16"/>
    </row>
    <row r="454">
      <c r="E454" s="16"/>
      <c r="F454" s="16"/>
      <c r="G454" s="16"/>
      <c r="I454" s="16"/>
      <c r="J454" s="16"/>
    </row>
    <row r="455">
      <c r="E455" s="16"/>
      <c r="F455" s="16"/>
      <c r="G455" s="16"/>
      <c r="I455" s="16"/>
      <c r="J455" s="16"/>
    </row>
    <row r="456">
      <c r="E456" s="16"/>
      <c r="F456" s="16"/>
      <c r="G456" s="16"/>
      <c r="I456" s="16"/>
      <c r="J456" s="16"/>
    </row>
    <row r="457">
      <c r="E457" s="16"/>
      <c r="F457" s="16"/>
      <c r="G457" s="16"/>
      <c r="I457" s="16"/>
      <c r="J457" s="16"/>
    </row>
    <row r="458">
      <c r="E458" s="16"/>
      <c r="F458" s="16"/>
      <c r="G458" s="16"/>
      <c r="I458" s="16"/>
      <c r="J458" s="16"/>
    </row>
    <row r="459">
      <c r="E459" s="16"/>
      <c r="F459" s="16"/>
      <c r="G459" s="16"/>
      <c r="I459" s="16"/>
      <c r="J459" s="16"/>
    </row>
    <row r="460">
      <c r="E460" s="16"/>
      <c r="F460" s="16"/>
      <c r="G460" s="16"/>
      <c r="I460" s="16"/>
      <c r="J460" s="16"/>
    </row>
    <row r="461">
      <c r="E461" s="16"/>
      <c r="F461" s="16"/>
      <c r="G461" s="16"/>
      <c r="I461" s="16"/>
      <c r="J461" s="16"/>
    </row>
    <row r="462">
      <c r="E462" s="16"/>
      <c r="F462" s="16"/>
      <c r="G462" s="16"/>
      <c r="I462" s="16"/>
      <c r="J462" s="16"/>
    </row>
    <row r="463">
      <c r="E463" s="16"/>
      <c r="F463" s="16"/>
      <c r="G463" s="16"/>
      <c r="I463" s="16"/>
      <c r="J463" s="16"/>
    </row>
    <row r="464">
      <c r="E464" s="16"/>
      <c r="F464" s="16"/>
      <c r="G464" s="16"/>
      <c r="I464" s="16"/>
      <c r="J464" s="16"/>
    </row>
    <row r="465">
      <c r="E465" s="16"/>
      <c r="F465" s="16"/>
      <c r="G465" s="16"/>
      <c r="I465" s="16"/>
      <c r="J465" s="16"/>
    </row>
    <row r="466">
      <c r="E466" s="16"/>
      <c r="F466" s="16"/>
      <c r="G466" s="16"/>
      <c r="I466" s="16"/>
      <c r="J466" s="16"/>
    </row>
    <row r="467">
      <c r="E467" s="16"/>
      <c r="F467" s="16"/>
      <c r="G467" s="16"/>
      <c r="I467" s="16"/>
      <c r="J467" s="16"/>
    </row>
    <row r="468">
      <c r="E468" s="16"/>
      <c r="F468" s="16"/>
      <c r="G468" s="16"/>
      <c r="I468" s="16"/>
      <c r="J468" s="16"/>
    </row>
    <row r="469">
      <c r="E469" s="16"/>
      <c r="F469" s="16"/>
      <c r="G469" s="16"/>
      <c r="I469" s="16"/>
      <c r="J469" s="16"/>
    </row>
    <row r="470">
      <c r="E470" s="16"/>
      <c r="F470" s="16"/>
      <c r="G470" s="16"/>
      <c r="I470" s="16"/>
      <c r="J470" s="16"/>
    </row>
    <row r="471">
      <c r="E471" s="16"/>
      <c r="F471" s="16"/>
      <c r="G471" s="16"/>
      <c r="I471" s="16"/>
      <c r="J471" s="16"/>
    </row>
    <row r="472">
      <c r="E472" s="16"/>
      <c r="F472" s="16"/>
      <c r="G472" s="16"/>
      <c r="I472" s="16"/>
      <c r="J472" s="16"/>
    </row>
    <row r="473">
      <c r="E473" s="16"/>
      <c r="F473" s="16"/>
      <c r="G473" s="16"/>
      <c r="I473" s="16"/>
      <c r="J473" s="16"/>
    </row>
    <row r="474">
      <c r="E474" s="16"/>
      <c r="F474" s="16"/>
      <c r="G474" s="16"/>
      <c r="I474" s="16"/>
      <c r="J474" s="16"/>
    </row>
    <row r="475">
      <c r="E475" s="16"/>
      <c r="F475" s="16"/>
      <c r="G475" s="16"/>
      <c r="I475" s="16"/>
      <c r="J475" s="16"/>
    </row>
    <row r="476">
      <c r="E476" s="16"/>
      <c r="F476" s="16"/>
      <c r="G476" s="16"/>
      <c r="I476" s="16"/>
      <c r="J476" s="16"/>
    </row>
    <row r="477">
      <c r="E477" s="16"/>
      <c r="F477" s="16"/>
      <c r="G477" s="16"/>
      <c r="I477" s="16"/>
      <c r="J477" s="16"/>
    </row>
    <row r="478">
      <c r="E478" s="16"/>
      <c r="F478" s="16"/>
      <c r="G478" s="16"/>
      <c r="I478" s="16"/>
      <c r="J478" s="16"/>
    </row>
    <row r="479">
      <c r="E479" s="16"/>
      <c r="F479" s="16"/>
      <c r="G479" s="16"/>
      <c r="I479" s="16"/>
      <c r="J479" s="16"/>
    </row>
    <row r="480">
      <c r="E480" s="16"/>
      <c r="F480" s="16"/>
      <c r="G480" s="16"/>
      <c r="I480" s="16"/>
      <c r="J480" s="16"/>
    </row>
    <row r="481">
      <c r="E481" s="16"/>
      <c r="F481" s="16"/>
      <c r="G481" s="16"/>
      <c r="I481" s="16"/>
      <c r="J481" s="16"/>
    </row>
    <row r="482">
      <c r="E482" s="16"/>
      <c r="F482" s="16"/>
      <c r="G482" s="16"/>
      <c r="I482" s="16"/>
      <c r="J482" s="16"/>
    </row>
    <row r="483">
      <c r="E483" s="16"/>
      <c r="F483" s="16"/>
      <c r="G483" s="16"/>
      <c r="I483" s="16"/>
      <c r="J483" s="16"/>
    </row>
    <row r="484">
      <c r="E484" s="16"/>
      <c r="F484" s="16"/>
      <c r="G484" s="16"/>
      <c r="I484" s="16"/>
      <c r="J484" s="16"/>
    </row>
    <row r="485">
      <c r="E485" s="16"/>
      <c r="F485" s="16"/>
      <c r="G485" s="16"/>
      <c r="I485" s="16"/>
      <c r="J485" s="16"/>
    </row>
    <row r="486">
      <c r="E486" s="16"/>
      <c r="F486" s="16"/>
      <c r="G486" s="16"/>
      <c r="I486" s="16"/>
      <c r="J486" s="16"/>
    </row>
    <row r="487">
      <c r="E487" s="16"/>
      <c r="F487" s="16"/>
      <c r="G487" s="16"/>
      <c r="I487" s="16"/>
      <c r="J487" s="16"/>
    </row>
    <row r="488">
      <c r="E488" s="16"/>
      <c r="F488" s="16"/>
      <c r="G488" s="16"/>
      <c r="I488" s="16"/>
      <c r="J488" s="16"/>
    </row>
    <row r="489">
      <c r="E489" s="16"/>
      <c r="F489" s="16"/>
      <c r="G489" s="16"/>
      <c r="I489" s="16"/>
      <c r="J489" s="16"/>
    </row>
    <row r="490">
      <c r="E490" s="16"/>
      <c r="F490" s="16"/>
      <c r="G490" s="16"/>
      <c r="I490" s="16"/>
      <c r="J490" s="16"/>
    </row>
    <row r="491">
      <c r="E491" s="16"/>
      <c r="F491" s="16"/>
      <c r="G491" s="16"/>
      <c r="I491" s="16"/>
      <c r="J491" s="16"/>
    </row>
    <row r="492">
      <c r="E492" s="16"/>
      <c r="F492" s="16"/>
      <c r="G492" s="16"/>
      <c r="I492" s="16"/>
      <c r="J492" s="16"/>
    </row>
    <row r="493">
      <c r="E493" s="16"/>
      <c r="F493" s="16"/>
      <c r="G493" s="16"/>
      <c r="I493" s="16"/>
      <c r="J493" s="16"/>
    </row>
    <row r="494">
      <c r="E494" s="16"/>
      <c r="F494" s="16"/>
      <c r="G494" s="16"/>
      <c r="I494" s="16"/>
      <c r="J494" s="16"/>
    </row>
    <row r="495">
      <c r="E495" s="16"/>
      <c r="F495" s="16"/>
      <c r="G495" s="16"/>
      <c r="I495" s="16"/>
      <c r="J495" s="16"/>
    </row>
    <row r="496">
      <c r="E496" s="16"/>
      <c r="F496" s="16"/>
      <c r="G496" s="16"/>
      <c r="I496" s="16"/>
      <c r="J496" s="16"/>
    </row>
    <row r="497">
      <c r="E497" s="16"/>
      <c r="F497" s="16"/>
      <c r="G497" s="16"/>
      <c r="I497" s="16"/>
      <c r="J497" s="16"/>
    </row>
    <row r="498">
      <c r="E498" s="16"/>
      <c r="F498" s="16"/>
      <c r="G498" s="16"/>
      <c r="I498" s="16"/>
      <c r="J498" s="16"/>
    </row>
    <row r="499">
      <c r="E499" s="16"/>
      <c r="F499" s="16"/>
      <c r="G499" s="16"/>
      <c r="I499" s="16"/>
      <c r="J499" s="16"/>
    </row>
    <row r="500">
      <c r="E500" s="16"/>
      <c r="F500" s="16"/>
      <c r="G500" s="16"/>
      <c r="I500" s="16"/>
      <c r="J500" s="16"/>
    </row>
    <row r="501">
      <c r="E501" s="16"/>
      <c r="F501" s="16"/>
      <c r="G501" s="16"/>
      <c r="I501" s="16"/>
      <c r="J501" s="16"/>
    </row>
    <row r="502">
      <c r="E502" s="16"/>
      <c r="F502" s="16"/>
      <c r="G502" s="16"/>
      <c r="I502" s="16"/>
      <c r="J502" s="16"/>
    </row>
    <row r="503">
      <c r="E503" s="16"/>
      <c r="F503" s="16"/>
      <c r="G503" s="16"/>
      <c r="I503" s="16"/>
      <c r="J503" s="16"/>
    </row>
    <row r="504">
      <c r="E504" s="16"/>
      <c r="F504" s="16"/>
      <c r="G504" s="16"/>
      <c r="I504" s="16"/>
      <c r="J504" s="16"/>
    </row>
    <row r="505">
      <c r="E505" s="16"/>
      <c r="F505" s="16"/>
      <c r="G505" s="16"/>
      <c r="I505" s="16"/>
      <c r="J505" s="16"/>
    </row>
    <row r="506">
      <c r="E506" s="16"/>
      <c r="F506" s="16"/>
      <c r="G506" s="16"/>
      <c r="I506" s="16"/>
      <c r="J506" s="16"/>
    </row>
    <row r="507">
      <c r="E507" s="16"/>
      <c r="F507" s="16"/>
      <c r="G507" s="16"/>
      <c r="I507" s="16"/>
      <c r="J507" s="16"/>
    </row>
    <row r="508">
      <c r="E508" s="16"/>
      <c r="F508" s="16"/>
      <c r="G508" s="16"/>
      <c r="I508" s="16"/>
      <c r="J508" s="16"/>
    </row>
    <row r="509">
      <c r="E509" s="16"/>
      <c r="F509" s="16"/>
      <c r="G509" s="16"/>
      <c r="I509" s="16"/>
      <c r="J509" s="16"/>
    </row>
    <row r="510">
      <c r="E510" s="16"/>
      <c r="F510" s="16"/>
      <c r="G510" s="16"/>
      <c r="I510" s="16"/>
      <c r="J510" s="16"/>
    </row>
    <row r="511">
      <c r="E511" s="16"/>
      <c r="F511" s="16"/>
      <c r="G511" s="16"/>
      <c r="I511" s="16"/>
      <c r="J511" s="16"/>
    </row>
    <row r="512">
      <c r="E512" s="16"/>
      <c r="F512" s="16"/>
      <c r="G512" s="16"/>
      <c r="I512" s="16"/>
      <c r="J512" s="16"/>
    </row>
    <row r="513">
      <c r="E513" s="16"/>
      <c r="F513" s="16"/>
      <c r="G513" s="16"/>
      <c r="I513" s="16"/>
      <c r="J513" s="16"/>
    </row>
    <row r="514">
      <c r="E514" s="16"/>
      <c r="F514" s="16"/>
      <c r="G514" s="16"/>
      <c r="I514" s="16"/>
      <c r="J514" s="16"/>
    </row>
    <row r="515">
      <c r="E515" s="16"/>
      <c r="F515" s="16"/>
      <c r="G515" s="16"/>
      <c r="I515" s="16"/>
      <c r="J515" s="16"/>
    </row>
    <row r="516">
      <c r="E516" s="16"/>
      <c r="F516" s="16"/>
      <c r="G516" s="16"/>
      <c r="I516" s="16"/>
      <c r="J516" s="16"/>
    </row>
    <row r="517">
      <c r="E517" s="16"/>
      <c r="F517" s="16"/>
      <c r="G517" s="16"/>
      <c r="I517" s="16"/>
      <c r="J517" s="16"/>
    </row>
    <row r="518">
      <c r="E518" s="16"/>
      <c r="F518" s="16"/>
      <c r="G518" s="16"/>
      <c r="I518" s="16"/>
      <c r="J518" s="16"/>
    </row>
    <row r="519">
      <c r="E519" s="16"/>
      <c r="F519" s="16"/>
      <c r="G519" s="16"/>
      <c r="I519" s="16"/>
      <c r="J519" s="16"/>
    </row>
    <row r="520">
      <c r="E520" s="16"/>
      <c r="F520" s="16"/>
      <c r="G520" s="16"/>
      <c r="I520" s="16"/>
      <c r="J520" s="16"/>
    </row>
    <row r="521">
      <c r="E521" s="16"/>
      <c r="F521" s="16"/>
      <c r="G521" s="16"/>
      <c r="I521" s="16"/>
      <c r="J521" s="16"/>
    </row>
    <row r="522">
      <c r="E522" s="16"/>
      <c r="F522" s="16"/>
      <c r="G522" s="16"/>
      <c r="I522" s="16"/>
      <c r="J522" s="16"/>
    </row>
    <row r="523">
      <c r="E523" s="16"/>
      <c r="F523" s="16"/>
      <c r="G523" s="16"/>
      <c r="I523" s="16"/>
      <c r="J523" s="16"/>
    </row>
    <row r="524">
      <c r="E524" s="16"/>
      <c r="F524" s="16"/>
      <c r="G524" s="16"/>
      <c r="I524" s="16"/>
      <c r="J524" s="16"/>
    </row>
    <row r="525">
      <c r="E525" s="16"/>
      <c r="F525" s="16"/>
      <c r="G525" s="16"/>
      <c r="I525" s="16"/>
      <c r="J525" s="16"/>
    </row>
    <row r="526">
      <c r="E526" s="16"/>
      <c r="F526" s="16"/>
      <c r="G526" s="16"/>
      <c r="I526" s="16"/>
      <c r="J526" s="16"/>
    </row>
    <row r="527">
      <c r="E527" s="16"/>
      <c r="F527" s="16"/>
      <c r="G527" s="16"/>
      <c r="I527" s="16"/>
      <c r="J527" s="16"/>
    </row>
    <row r="528">
      <c r="E528" s="16"/>
      <c r="F528" s="16"/>
      <c r="G528" s="16"/>
      <c r="I528" s="16"/>
      <c r="J528" s="16"/>
    </row>
    <row r="529">
      <c r="E529" s="16"/>
      <c r="F529" s="16"/>
      <c r="G529" s="16"/>
      <c r="I529" s="16"/>
      <c r="J529" s="16"/>
    </row>
    <row r="530">
      <c r="E530" s="16"/>
      <c r="F530" s="16"/>
      <c r="G530" s="16"/>
      <c r="I530" s="16"/>
      <c r="J530" s="16"/>
    </row>
    <row r="531">
      <c r="E531" s="16"/>
      <c r="F531" s="16"/>
      <c r="G531" s="16"/>
      <c r="I531" s="16"/>
      <c r="J531" s="16"/>
    </row>
    <row r="532">
      <c r="E532" s="16"/>
      <c r="F532" s="16"/>
      <c r="G532" s="16"/>
      <c r="I532" s="16"/>
      <c r="J532" s="16"/>
    </row>
    <row r="533">
      <c r="E533" s="16"/>
      <c r="F533" s="16"/>
      <c r="G533" s="16"/>
      <c r="I533" s="16"/>
      <c r="J533" s="16"/>
    </row>
    <row r="534">
      <c r="E534" s="16"/>
      <c r="F534" s="16"/>
      <c r="G534" s="16"/>
      <c r="I534" s="16"/>
      <c r="J534" s="16"/>
    </row>
    <row r="535">
      <c r="E535" s="16"/>
      <c r="F535" s="16"/>
      <c r="G535" s="16"/>
      <c r="I535" s="16"/>
      <c r="J535" s="16"/>
    </row>
    <row r="536">
      <c r="E536" s="16"/>
      <c r="F536" s="16"/>
      <c r="G536" s="16"/>
      <c r="I536" s="16"/>
      <c r="J536" s="16"/>
    </row>
    <row r="537">
      <c r="E537" s="16"/>
      <c r="F537" s="16"/>
      <c r="G537" s="16"/>
      <c r="I537" s="16"/>
      <c r="J537" s="16"/>
    </row>
    <row r="538">
      <c r="E538" s="16"/>
      <c r="F538" s="16"/>
      <c r="G538" s="16"/>
      <c r="I538" s="16"/>
      <c r="J538" s="16"/>
    </row>
    <row r="539">
      <c r="E539" s="16"/>
      <c r="F539" s="16"/>
      <c r="G539" s="16"/>
      <c r="I539" s="16"/>
      <c r="J539" s="16"/>
    </row>
    <row r="540">
      <c r="E540" s="16"/>
      <c r="F540" s="16"/>
      <c r="G540" s="16"/>
      <c r="I540" s="16"/>
      <c r="J540" s="16"/>
    </row>
    <row r="541">
      <c r="E541" s="16"/>
      <c r="F541" s="16"/>
      <c r="G541" s="16"/>
      <c r="I541" s="16"/>
      <c r="J541" s="16"/>
    </row>
    <row r="542">
      <c r="E542" s="16"/>
      <c r="F542" s="16"/>
      <c r="G542" s="16"/>
      <c r="I542" s="16"/>
      <c r="J542" s="16"/>
    </row>
    <row r="543">
      <c r="E543" s="16"/>
      <c r="F543" s="16"/>
      <c r="G543" s="16"/>
      <c r="I543" s="16"/>
      <c r="J543" s="16"/>
    </row>
    <row r="544">
      <c r="E544" s="16"/>
      <c r="F544" s="16"/>
      <c r="G544" s="16"/>
      <c r="I544" s="16"/>
      <c r="J544" s="16"/>
    </row>
    <row r="545">
      <c r="E545" s="16"/>
      <c r="F545" s="16"/>
      <c r="G545" s="16"/>
      <c r="I545" s="16"/>
      <c r="J545" s="16"/>
    </row>
    <row r="546">
      <c r="E546" s="16"/>
      <c r="F546" s="16"/>
      <c r="G546" s="16"/>
      <c r="I546" s="16"/>
      <c r="J546" s="16"/>
    </row>
    <row r="547">
      <c r="E547" s="16"/>
      <c r="F547" s="16"/>
      <c r="G547" s="16"/>
      <c r="I547" s="16"/>
      <c r="J547" s="16"/>
    </row>
    <row r="548">
      <c r="E548" s="16"/>
      <c r="F548" s="16"/>
      <c r="G548" s="16"/>
      <c r="I548" s="16"/>
      <c r="J548" s="16"/>
    </row>
    <row r="549">
      <c r="E549" s="16"/>
      <c r="F549" s="16"/>
      <c r="G549" s="16"/>
      <c r="I549" s="16"/>
      <c r="J549" s="16"/>
    </row>
    <row r="550">
      <c r="E550" s="16"/>
      <c r="F550" s="16"/>
      <c r="G550" s="16"/>
      <c r="I550" s="16"/>
      <c r="J550" s="16"/>
    </row>
    <row r="551">
      <c r="E551" s="16"/>
      <c r="F551" s="16"/>
      <c r="G551" s="16"/>
      <c r="I551" s="16"/>
      <c r="J551" s="16"/>
    </row>
    <row r="552">
      <c r="E552" s="16"/>
      <c r="F552" s="16"/>
      <c r="G552" s="16"/>
      <c r="I552" s="16"/>
      <c r="J552" s="16"/>
    </row>
    <row r="553">
      <c r="E553" s="16"/>
      <c r="F553" s="16"/>
      <c r="G553" s="16"/>
      <c r="I553" s="16"/>
      <c r="J553" s="16"/>
    </row>
    <row r="554">
      <c r="E554" s="16"/>
      <c r="F554" s="16"/>
      <c r="G554" s="16"/>
      <c r="I554" s="16"/>
      <c r="J554" s="16"/>
    </row>
    <row r="555">
      <c r="E555" s="16"/>
      <c r="F555" s="16"/>
      <c r="G555" s="16"/>
      <c r="I555" s="16"/>
      <c r="J555" s="16"/>
    </row>
    <row r="556">
      <c r="E556" s="16"/>
      <c r="F556" s="16"/>
      <c r="G556" s="16"/>
      <c r="I556" s="16"/>
      <c r="J556" s="16"/>
    </row>
    <row r="557">
      <c r="E557" s="16"/>
      <c r="F557" s="16"/>
      <c r="G557" s="16"/>
      <c r="I557" s="16"/>
      <c r="J557" s="16"/>
    </row>
    <row r="558">
      <c r="E558" s="16"/>
      <c r="F558" s="16"/>
      <c r="G558" s="16"/>
      <c r="I558" s="16"/>
      <c r="J558" s="16"/>
    </row>
    <row r="559">
      <c r="E559" s="16"/>
      <c r="F559" s="16"/>
      <c r="G559" s="16"/>
      <c r="I559" s="16"/>
      <c r="J559" s="16"/>
    </row>
    <row r="560">
      <c r="E560" s="16"/>
      <c r="F560" s="16"/>
      <c r="G560" s="16"/>
      <c r="I560" s="16"/>
      <c r="J560" s="16"/>
    </row>
    <row r="561">
      <c r="E561" s="16"/>
      <c r="F561" s="16"/>
      <c r="G561" s="16"/>
      <c r="I561" s="16"/>
      <c r="J561" s="16"/>
    </row>
    <row r="562">
      <c r="E562" s="16"/>
      <c r="F562" s="16"/>
      <c r="G562" s="16"/>
      <c r="I562" s="16"/>
      <c r="J562" s="16"/>
    </row>
    <row r="563">
      <c r="E563" s="16"/>
      <c r="F563" s="16"/>
      <c r="G563" s="16"/>
      <c r="I563" s="16"/>
      <c r="J563" s="16"/>
    </row>
    <row r="564">
      <c r="E564" s="16"/>
      <c r="F564" s="16"/>
      <c r="G564" s="16"/>
      <c r="I564" s="16"/>
      <c r="J564" s="16"/>
    </row>
    <row r="565">
      <c r="E565" s="16"/>
      <c r="F565" s="16"/>
      <c r="G565" s="16"/>
      <c r="I565" s="16"/>
      <c r="J565" s="16"/>
    </row>
    <row r="566">
      <c r="E566" s="16"/>
      <c r="F566" s="16"/>
      <c r="G566" s="16"/>
      <c r="I566" s="16"/>
      <c r="J566" s="16"/>
    </row>
    <row r="567">
      <c r="E567" s="16"/>
      <c r="F567" s="16"/>
      <c r="G567" s="16"/>
      <c r="I567" s="16"/>
      <c r="J567" s="16"/>
    </row>
    <row r="568">
      <c r="E568" s="16"/>
      <c r="F568" s="16"/>
      <c r="G568" s="16"/>
      <c r="I568" s="16"/>
      <c r="J568" s="16"/>
    </row>
    <row r="569">
      <c r="E569" s="16"/>
      <c r="F569" s="16"/>
      <c r="G569" s="16"/>
      <c r="I569" s="16"/>
      <c r="J569" s="16"/>
    </row>
    <row r="570">
      <c r="E570" s="16"/>
      <c r="F570" s="16"/>
      <c r="G570" s="16"/>
      <c r="I570" s="16"/>
      <c r="J570" s="16"/>
    </row>
    <row r="571">
      <c r="E571" s="16"/>
      <c r="F571" s="16"/>
      <c r="G571" s="16"/>
      <c r="I571" s="16"/>
      <c r="J571" s="16"/>
    </row>
    <row r="572">
      <c r="E572" s="16"/>
      <c r="F572" s="16"/>
      <c r="G572" s="16"/>
      <c r="I572" s="16"/>
      <c r="J572" s="16"/>
    </row>
    <row r="573">
      <c r="E573" s="16"/>
      <c r="F573" s="16"/>
      <c r="G573" s="16"/>
      <c r="I573" s="16"/>
      <c r="J573" s="16"/>
    </row>
    <row r="574">
      <c r="E574" s="16"/>
      <c r="F574" s="16"/>
      <c r="G574" s="16"/>
      <c r="I574" s="16"/>
      <c r="J574" s="16"/>
    </row>
    <row r="575">
      <c r="E575" s="16"/>
      <c r="F575" s="16"/>
      <c r="G575" s="16"/>
      <c r="I575" s="16"/>
      <c r="J575" s="16"/>
    </row>
    <row r="576">
      <c r="E576" s="16"/>
      <c r="F576" s="16"/>
      <c r="G576" s="16"/>
      <c r="I576" s="16"/>
      <c r="J576" s="16"/>
    </row>
    <row r="577">
      <c r="E577" s="16"/>
      <c r="F577" s="16"/>
      <c r="G577" s="16"/>
      <c r="I577" s="16"/>
      <c r="J577" s="16"/>
    </row>
    <row r="578">
      <c r="E578" s="16"/>
      <c r="F578" s="16"/>
      <c r="G578" s="16"/>
      <c r="I578" s="16"/>
      <c r="J578" s="16"/>
    </row>
    <row r="579">
      <c r="E579" s="16"/>
      <c r="F579" s="16"/>
      <c r="G579" s="16"/>
      <c r="I579" s="16"/>
      <c r="J579" s="16"/>
    </row>
    <row r="580">
      <c r="E580" s="16"/>
      <c r="F580" s="16"/>
      <c r="G580" s="16"/>
      <c r="I580" s="16"/>
      <c r="J580" s="16"/>
    </row>
    <row r="581">
      <c r="E581" s="16"/>
      <c r="F581" s="16"/>
      <c r="G581" s="16"/>
      <c r="I581" s="16"/>
      <c r="J581" s="16"/>
    </row>
    <row r="582">
      <c r="E582" s="16"/>
      <c r="F582" s="16"/>
      <c r="G582" s="16"/>
      <c r="I582" s="16"/>
      <c r="J582" s="16"/>
    </row>
    <row r="583">
      <c r="E583" s="16"/>
      <c r="F583" s="16"/>
      <c r="G583" s="16"/>
      <c r="I583" s="16"/>
      <c r="J583" s="16"/>
    </row>
    <row r="584">
      <c r="E584" s="16"/>
      <c r="F584" s="16"/>
      <c r="G584" s="16"/>
      <c r="I584" s="16"/>
      <c r="J584" s="16"/>
    </row>
    <row r="585">
      <c r="E585" s="16"/>
      <c r="F585" s="16"/>
      <c r="G585" s="16"/>
      <c r="I585" s="16"/>
      <c r="J585" s="16"/>
    </row>
    <row r="586">
      <c r="E586" s="16"/>
      <c r="F586" s="16"/>
      <c r="G586" s="16"/>
      <c r="I586" s="16"/>
      <c r="J586" s="16"/>
    </row>
    <row r="587">
      <c r="E587" s="16"/>
      <c r="F587" s="16"/>
      <c r="G587" s="16"/>
      <c r="I587" s="16"/>
      <c r="J587" s="16"/>
    </row>
    <row r="588">
      <c r="E588" s="16"/>
      <c r="F588" s="16"/>
      <c r="G588" s="16"/>
      <c r="I588" s="16"/>
      <c r="J588" s="16"/>
    </row>
    <row r="589">
      <c r="E589" s="16"/>
      <c r="F589" s="16"/>
      <c r="G589" s="16"/>
      <c r="I589" s="16"/>
      <c r="J589" s="16"/>
    </row>
    <row r="590">
      <c r="E590" s="16"/>
      <c r="F590" s="16"/>
      <c r="G590" s="16"/>
      <c r="I590" s="16"/>
      <c r="J590" s="16"/>
    </row>
    <row r="591">
      <c r="E591" s="16"/>
      <c r="F591" s="16"/>
      <c r="G591" s="16"/>
      <c r="I591" s="16"/>
      <c r="J591" s="16"/>
    </row>
    <row r="592">
      <c r="E592" s="16"/>
      <c r="F592" s="16"/>
      <c r="G592" s="16"/>
      <c r="I592" s="16"/>
      <c r="J592" s="16"/>
    </row>
    <row r="593">
      <c r="E593" s="16"/>
      <c r="F593" s="16"/>
      <c r="G593" s="16"/>
      <c r="I593" s="16"/>
      <c r="J593" s="16"/>
    </row>
    <row r="594">
      <c r="E594" s="16"/>
      <c r="F594" s="16"/>
      <c r="G594" s="16"/>
      <c r="I594" s="16"/>
      <c r="J594" s="16"/>
    </row>
    <row r="595">
      <c r="E595" s="16"/>
      <c r="F595" s="16"/>
      <c r="G595" s="16"/>
      <c r="I595" s="16"/>
      <c r="J595" s="16"/>
    </row>
    <row r="596">
      <c r="E596" s="16"/>
      <c r="F596" s="16"/>
      <c r="G596" s="16"/>
      <c r="I596" s="16"/>
      <c r="J596" s="16"/>
    </row>
    <row r="597">
      <c r="E597" s="16"/>
      <c r="F597" s="16"/>
      <c r="G597" s="16"/>
      <c r="I597" s="16"/>
      <c r="J597" s="16"/>
    </row>
    <row r="598">
      <c r="E598" s="16"/>
      <c r="F598" s="16"/>
      <c r="G598" s="16"/>
      <c r="I598" s="16"/>
      <c r="J598" s="16"/>
    </row>
    <row r="599">
      <c r="E599" s="16"/>
      <c r="F599" s="16"/>
      <c r="G599" s="16"/>
      <c r="I599" s="16"/>
      <c r="J599" s="16"/>
    </row>
    <row r="600">
      <c r="E600" s="16"/>
      <c r="F600" s="16"/>
      <c r="G600" s="16"/>
      <c r="I600" s="16"/>
      <c r="J600" s="16"/>
    </row>
    <row r="601">
      <c r="E601" s="16"/>
      <c r="F601" s="16"/>
      <c r="G601" s="16"/>
      <c r="I601" s="16"/>
      <c r="J601" s="16"/>
    </row>
    <row r="602">
      <c r="E602" s="16"/>
      <c r="F602" s="16"/>
      <c r="G602" s="16"/>
      <c r="I602" s="16"/>
      <c r="J602" s="16"/>
    </row>
    <row r="603">
      <c r="E603" s="16"/>
      <c r="F603" s="16"/>
      <c r="G603" s="16"/>
      <c r="I603" s="16"/>
      <c r="J603" s="16"/>
    </row>
    <row r="604">
      <c r="E604" s="16"/>
      <c r="F604" s="16"/>
      <c r="G604" s="16"/>
      <c r="I604" s="16"/>
      <c r="J604" s="16"/>
    </row>
    <row r="605">
      <c r="E605" s="16"/>
      <c r="F605" s="16"/>
      <c r="G605" s="16"/>
      <c r="I605" s="16"/>
      <c r="J605" s="16"/>
    </row>
    <row r="606">
      <c r="E606" s="16"/>
      <c r="F606" s="16"/>
      <c r="G606" s="16"/>
      <c r="I606" s="16"/>
      <c r="J606" s="16"/>
    </row>
    <row r="607">
      <c r="E607" s="16"/>
      <c r="F607" s="16"/>
      <c r="G607" s="16"/>
      <c r="I607" s="16"/>
      <c r="J607" s="16"/>
    </row>
    <row r="608">
      <c r="E608" s="16"/>
      <c r="F608" s="16"/>
      <c r="G608" s="16"/>
      <c r="I608" s="16"/>
      <c r="J608" s="16"/>
    </row>
    <row r="609">
      <c r="E609" s="16"/>
      <c r="F609" s="16"/>
      <c r="G609" s="16"/>
      <c r="I609" s="16"/>
      <c r="J609" s="16"/>
    </row>
    <row r="610">
      <c r="E610" s="16"/>
      <c r="F610" s="16"/>
      <c r="G610" s="16"/>
      <c r="I610" s="16"/>
      <c r="J610" s="16"/>
    </row>
    <row r="611">
      <c r="E611" s="16"/>
      <c r="F611" s="16"/>
      <c r="G611" s="16"/>
      <c r="I611" s="16"/>
      <c r="J611" s="16"/>
    </row>
    <row r="612">
      <c r="E612" s="16"/>
      <c r="F612" s="16"/>
      <c r="G612" s="16"/>
      <c r="I612" s="16"/>
      <c r="J612" s="16"/>
    </row>
    <row r="613">
      <c r="E613" s="16"/>
      <c r="F613" s="16"/>
      <c r="G613" s="16"/>
      <c r="I613" s="16"/>
      <c r="J613" s="16"/>
    </row>
    <row r="614">
      <c r="E614" s="16"/>
      <c r="F614" s="16"/>
      <c r="G614" s="16"/>
      <c r="I614" s="16"/>
      <c r="J614" s="16"/>
    </row>
    <row r="615">
      <c r="E615" s="16"/>
      <c r="F615" s="16"/>
      <c r="G615" s="16"/>
      <c r="I615" s="16"/>
      <c r="J615" s="16"/>
    </row>
    <row r="616">
      <c r="E616" s="16"/>
      <c r="F616" s="16"/>
      <c r="G616" s="16"/>
      <c r="I616" s="16"/>
      <c r="J616" s="16"/>
    </row>
    <row r="617">
      <c r="E617" s="16"/>
      <c r="F617" s="16"/>
      <c r="G617" s="16"/>
      <c r="I617" s="16"/>
      <c r="J617" s="16"/>
    </row>
    <row r="618">
      <c r="E618" s="16"/>
      <c r="F618" s="16"/>
      <c r="G618" s="16"/>
      <c r="I618" s="16"/>
      <c r="J618" s="16"/>
    </row>
    <row r="619">
      <c r="E619" s="16"/>
      <c r="F619" s="16"/>
      <c r="G619" s="16"/>
      <c r="I619" s="16"/>
      <c r="J619" s="16"/>
    </row>
    <row r="620">
      <c r="E620" s="16"/>
      <c r="F620" s="16"/>
      <c r="G620" s="16"/>
      <c r="I620" s="16"/>
      <c r="J620" s="16"/>
    </row>
    <row r="621">
      <c r="E621" s="16"/>
      <c r="F621" s="16"/>
      <c r="G621" s="16"/>
      <c r="I621" s="16"/>
      <c r="J621" s="16"/>
    </row>
    <row r="622">
      <c r="E622" s="16"/>
      <c r="F622" s="16"/>
      <c r="G622" s="16"/>
      <c r="I622" s="16"/>
      <c r="J622" s="16"/>
    </row>
    <row r="623">
      <c r="E623" s="16"/>
      <c r="F623" s="16"/>
      <c r="G623" s="16"/>
      <c r="I623" s="16"/>
      <c r="J623" s="16"/>
    </row>
    <row r="624">
      <c r="E624" s="16"/>
      <c r="F624" s="16"/>
      <c r="G624" s="16"/>
      <c r="I624" s="16"/>
      <c r="J624" s="16"/>
    </row>
    <row r="625">
      <c r="E625" s="16"/>
      <c r="F625" s="16"/>
      <c r="G625" s="16"/>
      <c r="I625" s="16"/>
      <c r="J625" s="16"/>
    </row>
    <row r="626">
      <c r="E626" s="16"/>
      <c r="F626" s="16"/>
      <c r="G626" s="16"/>
      <c r="I626" s="16"/>
      <c r="J626" s="16"/>
    </row>
    <row r="627">
      <c r="E627" s="16"/>
      <c r="F627" s="16"/>
      <c r="G627" s="16"/>
      <c r="I627" s="16"/>
      <c r="J627" s="16"/>
    </row>
    <row r="628">
      <c r="E628" s="16"/>
      <c r="F628" s="16"/>
      <c r="G628" s="16"/>
      <c r="I628" s="16"/>
      <c r="J628" s="16"/>
    </row>
    <row r="629">
      <c r="E629" s="16"/>
      <c r="F629" s="16"/>
      <c r="G629" s="16"/>
      <c r="I629" s="16"/>
      <c r="J629" s="16"/>
    </row>
    <row r="630">
      <c r="E630" s="16"/>
      <c r="F630" s="16"/>
      <c r="G630" s="16"/>
      <c r="I630" s="16"/>
      <c r="J630" s="16"/>
    </row>
    <row r="631">
      <c r="E631" s="16"/>
      <c r="F631" s="16"/>
      <c r="G631" s="16"/>
      <c r="I631" s="16"/>
      <c r="J631" s="16"/>
    </row>
    <row r="632">
      <c r="E632" s="16"/>
      <c r="F632" s="16"/>
      <c r="G632" s="16"/>
      <c r="I632" s="16"/>
      <c r="J632" s="16"/>
    </row>
    <row r="633">
      <c r="E633" s="16"/>
      <c r="F633" s="16"/>
      <c r="G633" s="16"/>
      <c r="I633" s="16"/>
      <c r="J633" s="16"/>
    </row>
    <row r="634">
      <c r="E634" s="16"/>
      <c r="F634" s="16"/>
      <c r="G634" s="16"/>
      <c r="I634" s="16"/>
      <c r="J634" s="16"/>
    </row>
    <row r="635">
      <c r="E635" s="16"/>
      <c r="F635" s="16"/>
      <c r="G635" s="16"/>
      <c r="I635" s="16"/>
      <c r="J635" s="16"/>
    </row>
    <row r="636">
      <c r="E636" s="16"/>
      <c r="F636" s="16"/>
      <c r="G636" s="16"/>
      <c r="I636" s="16"/>
      <c r="J636" s="16"/>
    </row>
    <row r="637">
      <c r="E637" s="16"/>
      <c r="F637" s="16"/>
      <c r="G637" s="16"/>
      <c r="I637" s="16"/>
      <c r="J637" s="16"/>
    </row>
    <row r="638">
      <c r="E638" s="16"/>
      <c r="F638" s="16"/>
      <c r="G638" s="16"/>
      <c r="I638" s="16"/>
      <c r="J638" s="16"/>
    </row>
    <row r="639">
      <c r="E639" s="16"/>
      <c r="F639" s="16"/>
      <c r="G639" s="16"/>
      <c r="I639" s="16"/>
      <c r="J639" s="16"/>
    </row>
    <row r="640">
      <c r="E640" s="16"/>
      <c r="F640" s="16"/>
      <c r="G640" s="16"/>
      <c r="I640" s="16"/>
      <c r="J640" s="16"/>
    </row>
    <row r="641">
      <c r="E641" s="16"/>
      <c r="F641" s="16"/>
      <c r="G641" s="16"/>
      <c r="I641" s="16"/>
      <c r="J641" s="16"/>
    </row>
    <row r="642">
      <c r="E642" s="16"/>
      <c r="F642" s="16"/>
      <c r="G642" s="16"/>
      <c r="I642" s="16"/>
      <c r="J642" s="16"/>
    </row>
    <row r="643">
      <c r="E643" s="16"/>
      <c r="F643" s="16"/>
      <c r="G643" s="16"/>
      <c r="I643" s="16"/>
      <c r="J643" s="16"/>
    </row>
    <row r="644">
      <c r="E644" s="16"/>
      <c r="F644" s="16"/>
      <c r="G644" s="16"/>
      <c r="I644" s="16"/>
      <c r="J644" s="16"/>
    </row>
    <row r="645">
      <c r="E645" s="16"/>
      <c r="F645" s="16"/>
      <c r="G645" s="16"/>
      <c r="I645" s="16"/>
      <c r="J645" s="16"/>
    </row>
    <row r="646">
      <c r="E646" s="16"/>
      <c r="F646" s="16"/>
      <c r="G646" s="16"/>
      <c r="I646" s="16"/>
      <c r="J646" s="16"/>
    </row>
    <row r="647">
      <c r="E647" s="16"/>
      <c r="F647" s="16"/>
      <c r="G647" s="16"/>
      <c r="I647" s="16"/>
      <c r="J647" s="16"/>
    </row>
    <row r="648">
      <c r="E648" s="16"/>
      <c r="F648" s="16"/>
      <c r="G648" s="16"/>
      <c r="I648" s="16"/>
      <c r="J648" s="16"/>
    </row>
    <row r="649">
      <c r="E649" s="16"/>
      <c r="F649" s="16"/>
      <c r="G649" s="16"/>
      <c r="I649" s="16"/>
      <c r="J649" s="16"/>
    </row>
    <row r="650">
      <c r="E650" s="16"/>
      <c r="F650" s="16"/>
      <c r="G650" s="16"/>
      <c r="I650" s="16"/>
      <c r="J650" s="16"/>
    </row>
    <row r="651">
      <c r="E651" s="16"/>
      <c r="F651" s="16"/>
      <c r="G651" s="16"/>
      <c r="I651" s="16"/>
      <c r="J651" s="16"/>
    </row>
    <row r="652">
      <c r="E652" s="16"/>
      <c r="F652" s="16"/>
      <c r="G652" s="16"/>
      <c r="I652" s="16"/>
      <c r="J652" s="16"/>
    </row>
    <row r="653">
      <c r="E653" s="16"/>
      <c r="F653" s="16"/>
      <c r="G653" s="16"/>
      <c r="I653" s="16"/>
      <c r="J653" s="16"/>
    </row>
    <row r="654">
      <c r="E654" s="16"/>
      <c r="F654" s="16"/>
      <c r="G654" s="16"/>
      <c r="I654" s="16"/>
      <c r="J654" s="16"/>
    </row>
    <row r="655">
      <c r="E655" s="16"/>
      <c r="F655" s="16"/>
      <c r="G655" s="16"/>
      <c r="I655" s="16"/>
      <c r="J655" s="16"/>
    </row>
    <row r="656">
      <c r="E656" s="16"/>
      <c r="F656" s="16"/>
      <c r="G656" s="16"/>
      <c r="I656" s="16"/>
      <c r="J656" s="16"/>
    </row>
    <row r="657">
      <c r="E657" s="16"/>
      <c r="F657" s="16"/>
      <c r="G657" s="16"/>
      <c r="I657" s="16"/>
      <c r="J657" s="16"/>
    </row>
    <row r="658">
      <c r="E658" s="16"/>
      <c r="F658" s="16"/>
      <c r="G658" s="16"/>
      <c r="I658" s="16"/>
      <c r="J658" s="16"/>
    </row>
    <row r="659">
      <c r="E659" s="16"/>
      <c r="F659" s="16"/>
      <c r="G659" s="16"/>
      <c r="I659" s="16"/>
      <c r="J659" s="16"/>
    </row>
    <row r="660">
      <c r="E660" s="16"/>
      <c r="F660" s="16"/>
      <c r="G660" s="16"/>
      <c r="I660" s="16"/>
      <c r="J660" s="16"/>
    </row>
    <row r="661">
      <c r="E661" s="16"/>
      <c r="F661" s="16"/>
      <c r="G661" s="16"/>
      <c r="I661" s="16"/>
      <c r="J661" s="16"/>
    </row>
    <row r="662">
      <c r="E662" s="16"/>
      <c r="F662" s="16"/>
      <c r="G662" s="16"/>
      <c r="I662" s="16"/>
      <c r="J662" s="16"/>
    </row>
    <row r="663">
      <c r="E663" s="16"/>
      <c r="F663" s="16"/>
      <c r="G663" s="16"/>
      <c r="I663" s="16"/>
      <c r="J663" s="16"/>
    </row>
    <row r="664">
      <c r="E664" s="16"/>
      <c r="F664" s="16"/>
      <c r="G664" s="16"/>
      <c r="I664" s="16"/>
      <c r="J664" s="16"/>
    </row>
    <row r="665">
      <c r="E665" s="16"/>
      <c r="F665" s="16"/>
      <c r="G665" s="16"/>
      <c r="I665" s="16"/>
      <c r="J665" s="16"/>
    </row>
    <row r="666">
      <c r="E666" s="16"/>
      <c r="F666" s="16"/>
      <c r="G666" s="16"/>
      <c r="I666" s="16"/>
      <c r="J666" s="16"/>
    </row>
    <row r="667">
      <c r="E667" s="16"/>
      <c r="F667" s="16"/>
      <c r="G667" s="16"/>
      <c r="I667" s="16"/>
      <c r="J667" s="16"/>
    </row>
    <row r="668">
      <c r="E668" s="16"/>
      <c r="F668" s="16"/>
      <c r="G668" s="16"/>
      <c r="I668" s="16"/>
      <c r="J668" s="16"/>
    </row>
    <row r="669">
      <c r="E669" s="16"/>
      <c r="F669" s="16"/>
      <c r="G669" s="16"/>
      <c r="I669" s="16"/>
      <c r="J669" s="16"/>
    </row>
    <row r="670">
      <c r="E670" s="16"/>
      <c r="F670" s="16"/>
      <c r="G670" s="16"/>
      <c r="I670" s="16"/>
      <c r="J670" s="16"/>
    </row>
    <row r="671">
      <c r="E671" s="16"/>
      <c r="F671" s="16"/>
      <c r="G671" s="16"/>
      <c r="I671" s="16"/>
      <c r="J671" s="16"/>
    </row>
    <row r="672">
      <c r="E672" s="16"/>
      <c r="F672" s="16"/>
      <c r="G672" s="16"/>
      <c r="I672" s="16"/>
      <c r="J672" s="16"/>
    </row>
    <row r="673">
      <c r="E673" s="16"/>
      <c r="F673" s="16"/>
      <c r="G673" s="16"/>
      <c r="I673" s="16"/>
      <c r="J673" s="16"/>
    </row>
    <row r="674">
      <c r="E674" s="16"/>
      <c r="F674" s="16"/>
      <c r="G674" s="16"/>
      <c r="I674" s="16"/>
      <c r="J674" s="16"/>
    </row>
    <row r="675">
      <c r="E675" s="16"/>
      <c r="F675" s="16"/>
      <c r="G675" s="16"/>
      <c r="I675" s="16"/>
      <c r="J675" s="16"/>
    </row>
    <row r="676">
      <c r="E676" s="16"/>
      <c r="F676" s="16"/>
      <c r="G676" s="16"/>
      <c r="I676" s="16"/>
      <c r="J676" s="16"/>
    </row>
    <row r="677">
      <c r="E677" s="16"/>
      <c r="F677" s="16"/>
      <c r="G677" s="16"/>
      <c r="I677" s="16"/>
      <c r="J677" s="16"/>
    </row>
    <row r="678">
      <c r="E678" s="16"/>
      <c r="F678" s="16"/>
      <c r="G678" s="16"/>
      <c r="I678" s="16"/>
      <c r="J678" s="16"/>
    </row>
    <row r="679">
      <c r="E679" s="16"/>
      <c r="F679" s="16"/>
      <c r="G679" s="16"/>
      <c r="I679" s="16"/>
      <c r="J679" s="16"/>
    </row>
    <row r="680">
      <c r="E680" s="16"/>
      <c r="F680" s="16"/>
      <c r="G680" s="16"/>
      <c r="I680" s="16"/>
      <c r="J680" s="16"/>
    </row>
    <row r="681">
      <c r="E681" s="16"/>
      <c r="F681" s="16"/>
      <c r="G681" s="16"/>
      <c r="I681" s="16"/>
      <c r="J681" s="16"/>
    </row>
    <row r="682">
      <c r="E682" s="16"/>
      <c r="F682" s="16"/>
      <c r="G682" s="16"/>
      <c r="I682" s="16"/>
      <c r="J682" s="16"/>
    </row>
    <row r="683">
      <c r="E683" s="16"/>
      <c r="F683" s="16"/>
      <c r="G683" s="16"/>
      <c r="I683" s="16"/>
      <c r="J683" s="16"/>
    </row>
    <row r="684">
      <c r="E684" s="16"/>
      <c r="F684" s="16"/>
      <c r="G684" s="16"/>
      <c r="I684" s="16"/>
      <c r="J684" s="16"/>
    </row>
    <row r="685">
      <c r="E685" s="16"/>
      <c r="F685" s="16"/>
      <c r="G685" s="16"/>
      <c r="I685" s="16"/>
      <c r="J685" s="16"/>
    </row>
    <row r="686">
      <c r="E686" s="16"/>
      <c r="F686" s="16"/>
      <c r="G686" s="16"/>
      <c r="I686" s="16"/>
      <c r="J686" s="16"/>
    </row>
    <row r="687">
      <c r="E687" s="16"/>
      <c r="F687" s="16"/>
      <c r="G687" s="16"/>
      <c r="I687" s="16"/>
      <c r="J687" s="16"/>
    </row>
    <row r="688">
      <c r="E688" s="16"/>
      <c r="F688" s="16"/>
      <c r="G688" s="16"/>
      <c r="I688" s="16"/>
      <c r="J688" s="16"/>
    </row>
    <row r="689">
      <c r="E689" s="16"/>
      <c r="F689" s="16"/>
      <c r="G689" s="16"/>
      <c r="I689" s="16"/>
      <c r="J689" s="16"/>
    </row>
    <row r="690">
      <c r="E690" s="16"/>
      <c r="F690" s="16"/>
      <c r="G690" s="16"/>
      <c r="I690" s="16"/>
      <c r="J690" s="16"/>
    </row>
    <row r="691">
      <c r="E691" s="16"/>
      <c r="F691" s="16"/>
      <c r="G691" s="16"/>
      <c r="I691" s="16"/>
      <c r="J691" s="16"/>
    </row>
    <row r="692">
      <c r="E692" s="16"/>
      <c r="F692" s="16"/>
      <c r="G692" s="16"/>
      <c r="I692" s="16"/>
      <c r="J692" s="16"/>
    </row>
    <row r="693">
      <c r="E693" s="16"/>
      <c r="F693" s="16"/>
      <c r="G693" s="16"/>
      <c r="I693" s="16"/>
      <c r="J693" s="16"/>
    </row>
    <row r="694">
      <c r="E694" s="16"/>
      <c r="F694" s="16"/>
      <c r="G694" s="16"/>
      <c r="I694" s="16"/>
      <c r="J694" s="16"/>
    </row>
    <row r="695">
      <c r="E695" s="16"/>
      <c r="F695" s="16"/>
      <c r="G695" s="16"/>
      <c r="I695" s="16"/>
      <c r="J695" s="16"/>
    </row>
    <row r="696">
      <c r="E696" s="16"/>
      <c r="F696" s="16"/>
      <c r="G696" s="16"/>
      <c r="I696" s="16"/>
      <c r="J696" s="16"/>
    </row>
    <row r="697">
      <c r="E697" s="16"/>
      <c r="F697" s="16"/>
      <c r="G697" s="16"/>
      <c r="I697" s="16"/>
      <c r="J697" s="16"/>
    </row>
    <row r="698">
      <c r="E698" s="16"/>
      <c r="F698" s="16"/>
      <c r="G698" s="16"/>
      <c r="I698" s="16"/>
      <c r="J698" s="16"/>
    </row>
    <row r="699">
      <c r="E699" s="16"/>
      <c r="F699" s="16"/>
      <c r="G699" s="16"/>
      <c r="I699" s="16"/>
      <c r="J699" s="16"/>
    </row>
    <row r="700">
      <c r="E700" s="16"/>
      <c r="F700" s="16"/>
      <c r="G700" s="16"/>
      <c r="I700" s="16"/>
      <c r="J700" s="16"/>
    </row>
    <row r="701">
      <c r="E701" s="16"/>
      <c r="F701" s="16"/>
      <c r="G701" s="16"/>
      <c r="I701" s="16"/>
      <c r="J701" s="16"/>
    </row>
    <row r="702">
      <c r="E702" s="16"/>
      <c r="F702" s="16"/>
      <c r="G702" s="16"/>
      <c r="I702" s="16"/>
      <c r="J702" s="16"/>
    </row>
    <row r="703">
      <c r="E703" s="16"/>
      <c r="F703" s="16"/>
      <c r="G703" s="16"/>
      <c r="I703" s="16"/>
      <c r="J703" s="16"/>
    </row>
    <row r="704">
      <c r="E704" s="16"/>
      <c r="F704" s="16"/>
      <c r="G704" s="16"/>
      <c r="I704" s="16"/>
      <c r="J704" s="16"/>
    </row>
    <row r="705">
      <c r="E705" s="16"/>
      <c r="F705" s="16"/>
      <c r="G705" s="16"/>
      <c r="I705" s="16"/>
      <c r="J705" s="16"/>
    </row>
    <row r="706">
      <c r="E706" s="16"/>
      <c r="F706" s="16"/>
      <c r="G706" s="16"/>
      <c r="I706" s="16"/>
      <c r="J706" s="16"/>
    </row>
    <row r="707">
      <c r="E707" s="16"/>
      <c r="F707" s="16"/>
      <c r="G707" s="16"/>
      <c r="I707" s="16"/>
      <c r="J707" s="16"/>
    </row>
    <row r="708">
      <c r="E708" s="16"/>
      <c r="F708" s="16"/>
      <c r="G708" s="16"/>
      <c r="I708" s="16"/>
      <c r="J708" s="16"/>
    </row>
    <row r="709">
      <c r="E709" s="16"/>
      <c r="F709" s="16"/>
      <c r="G709" s="16"/>
      <c r="I709" s="16"/>
      <c r="J709" s="16"/>
    </row>
    <row r="710">
      <c r="E710" s="16"/>
      <c r="F710" s="16"/>
      <c r="G710" s="16"/>
      <c r="I710" s="16"/>
      <c r="J710" s="16"/>
    </row>
    <row r="711">
      <c r="E711" s="16"/>
      <c r="F711" s="16"/>
      <c r="G711" s="16"/>
      <c r="I711" s="16"/>
      <c r="J711" s="16"/>
    </row>
    <row r="712">
      <c r="E712" s="16"/>
      <c r="F712" s="16"/>
      <c r="G712" s="16"/>
      <c r="I712" s="16"/>
      <c r="J712" s="16"/>
    </row>
    <row r="713">
      <c r="E713" s="16"/>
      <c r="F713" s="16"/>
      <c r="G713" s="16"/>
      <c r="I713" s="16"/>
      <c r="J713" s="16"/>
    </row>
    <row r="714">
      <c r="E714" s="16"/>
      <c r="F714" s="16"/>
      <c r="G714" s="16"/>
      <c r="I714" s="16"/>
      <c r="J714" s="16"/>
    </row>
    <row r="715">
      <c r="E715" s="16"/>
      <c r="F715" s="16"/>
      <c r="G715" s="16"/>
      <c r="I715" s="16"/>
      <c r="J715" s="16"/>
    </row>
    <row r="716">
      <c r="E716" s="16"/>
      <c r="F716" s="16"/>
      <c r="G716" s="16"/>
      <c r="I716" s="16"/>
      <c r="J716" s="16"/>
    </row>
    <row r="717">
      <c r="E717" s="16"/>
      <c r="F717" s="16"/>
      <c r="G717" s="16"/>
      <c r="I717" s="16"/>
      <c r="J717" s="16"/>
    </row>
    <row r="718">
      <c r="E718" s="16"/>
      <c r="F718" s="16"/>
      <c r="G718" s="16"/>
      <c r="I718" s="16"/>
      <c r="J718" s="16"/>
    </row>
    <row r="719">
      <c r="E719" s="16"/>
      <c r="F719" s="16"/>
      <c r="G719" s="16"/>
      <c r="I719" s="16"/>
      <c r="J719" s="16"/>
    </row>
    <row r="720">
      <c r="E720" s="16"/>
      <c r="F720" s="16"/>
      <c r="G720" s="16"/>
      <c r="I720" s="16"/>
      <c r="J720" s="16"/>
    </row>
    <row r="721">
      <c r="E721" s="16"/>
      <c r="F721" s="16"/>
      <c r="G721" s="16"/>
      <c r="I721" s="16"/>
      <c r="J721" s="16"/>
    </row>
    <row r="722">
      <c r="E722" s="16"/>
      <c r="F722" s="16"/>
      <c r="G722" s="16"/>
      <c r="I722" s="16"/>
      <c r="J722" s="16"/>
    </row>
    <row r="723">
      <c r="E723" s="16"/>
      <c r="F723" s="16"/>
      <c r="G723" s="16"/>
      <c r="I723" s="16"/>
      <c r="J723" s="16"/>
    </row>
    <row r="724">
      <c r="E724" s="16"/>
      <c r="F724" s="16"/>
      <c r="G724" s="16"/>
      <c r="I724" s="16"/>
      <c r="J724" s="16"/>
    </row>
    <row r="725">
      <c r="E725" s="16"/>
      <c r="F725" s="16"/>
      <c r="G725" s="16"/>
      <c r="I725" s="16"/>
      <c r="J725" s="16"/>
    </row>
    <row r="726">
      <c r="E726" s="16"/>
      <c r="F726" s="16"/>
      <c r="G726" s="16"/>
      <c r="I726" s="16"/>
      <c r="J726" s="16"/>
    </row>
    <row r="727">
      <c r="E727" s="16"/>
      <c r="F727" s="16"/>
      <c r="G727" s="16"/>
      <c r="I727" s="16"/>
      <c r="J727" s="16"/>
    </row>
    <row r="728">
      <c r="E728" s="16"/>
      <c r="F728" s="16"/>
      <c r="G728" s="16"/>
      <c r="I728" s="16"/>
      <c r="J728" s="16"/>
    </row>
    <row r="729">
      <c r="E729" s="16"/>
      <c r="F729" s="16"/>
      <c r="G729" s="16"/>
      <c r="I729" s="16"/>
      <c r="J729" s="16"/>
    </row>
    <row r="730">
      <c r="E730" s="16"/>
      <c r="F730" s="16"/>
      <c r="G730" s="16"/>
      <c r="I730" s="16"/>
      <c r="J730" s="16"/>
    </row>
    <row r="731">
      <c r="E731" s="16"/>
      <c r="F731" s="16"/>
      <c r="G731" s="16"/>
      <c r="I731" s="16"/>
      <c r="J731" s="16"/>
    </row>
    <row r="732">
      <c r="E732" s="16"/>
      <c r="F732" s="16"/>
      <c r="G732" s="16"/>
      <c r="I732" s="16"/>
      <c r="J732" s="16"/>
    </row>
    <row r="733">
      <c r="E733" s="16"/>
      <c r="F733" s="16"/>
      <c r="G733" s="16"/>
      <c r="I733" s="16"/>
      <c r="J733" s="16"/>
    </row>
    <row r="734">
      <c r="E734" s="16"/>
      <c r="F734" s="16"/>
      <c r="G734" s="16"/>
      <c r="I734" s="16"/>
      <c r="J734" s="16"/>
    </row>
    <row r="735">
      <c r="E735" s="16"/>
      <c r="F735" s="16"/>
      <c r="G735" s="16"/>
      <c r="I735" s="16"/>
      <c r="J735" s="16"/>
    </row>
    <row r="736">
      <c r="E736" s="16"/>
      <c r="F736" s="16"/>
      <c r="G736" s="16"/>
      <c r="I736" s="16"/>
      <c r="J736" s="16"/>
    </row>
    <row r="737">
      <c r="E737" s="16"/>
      <c r="F737" s="16"/>
      <c r="G737" s="16"/>
      <c r="I737" s="16"/>
      <c r="J737" s="16"/>
    </row>
    <row r="738">
      <c r="E738" s="16"/>
      <c r="F738" s="16"/>
      <c r="G738" s="16"/>
      <c r="I738" s="16"/>
      <c r="J738" s="16"/>
    </row>
    <row r="739">
      <c r="E739" s="16"/>
      <c r="F739" s="16"/>
      <c r="G739" s="16"/>
      <c r="I739" s="16"/>
      <c r="J739" s="16"/>
    </row>
    <row r="740">
      <c r="E740" s="16"/>
      <c r="F740" s="16"/>
      <c r="G740" s="16"/>
      <c r="I740" s="16"/>
      <c r="J740" s="16"/>
    </row>
    <row r="741">
      <c r="E741" s="16"/>
      <c r="F741" s="16"/>
      <c r="G741" s="16"/>
      <c r="I741" s="16"/>
      <c r="J741" s="16"/>
    </row>
    <row r="742">
      <c r="E742" s="16"/>
      <c r="F742" s="16"/>
      <c r="G742" s="16"/>
      <c r="I742" s="16"/>
      <c r="J742" s="16"/>
    </row>
    <row r="743">
      <c r="E743" s="16"/>
      <c r="F743" s="16"/>
      <c r="G743" s="16"/>
      <c r="I743" s="16"/>
      <c r="J743" s="16"/>
    </row>
    <row r="744">
      <c r="E744" s="16"/>
      <c r="F744" s="16"/>
      <c r="G744" s="16"/>
      <c r="I744" s="16"/>
      <c r="J744" s="16"/>
    </row>
    <row r="745">
      <c r="E745" s="16"/>
      <c r="F745" s="16"/>
      <c r="G745" s="16"/>
      <c r="I745" s="16"/>
      <c r="J745" s="16"/>
    </row>
    <row r="746">
      <c r="E746" s="16"/>
      <c r="F746" s="16"/>
      <c r="G746" s="16"/>
      <c r="I746" s="16"/>
      <c r="J746" s="16"/>
    </row>
    <row r="747">
      <c r="E747" s="16"/>
      <c r="F747" s="16"/>
      <c r="G747" s="16"/>
      <c r="I747" s="16"/>
      <c r="J747" s="16"/>
    </row>
    <row r="748">
      <c r="E748" s="16"/>
      <c r="F748" s="16"/>
      <c r="G748" s="16"/>
      <c r="I748" s="16"/>
      <c r="J748" s="16"/>
    </row>
    <row r="749">
      <c r="E749" s="16"/>
      <c r="F749" s="16"/>
      <c r="G749" s="16"/>
      <c r="I749" s="16"/>
      <c r="J749" s="16"/>
    </row>
    <row r="750">
      <c r="E750" s="16"/>
      <c r="F750" s="16"/>
      <c r="G750" s="16"/>
      <c r="I750" s="16"/>
      <c r="J750" s="16"/>
    </row>
    <row r="751">
      <c r="E751" s="16"/>
      <c r="F751" s="16"/>
      <c r="G751" s="16"/>
      <c r="I751" s="16"/>
      <c r="J751" s="16"/>
    </row>
    <row r="752">
      <c r="E752" s="16"/>
      <c r="F752" s="16"/>
      <c r="G752" s="16"/>
      <c r="I752" s="16"/>
      <c r="J752" s="16"/>
    </row>
    <row r="753">
      <c r="E753" s="16"/>
      <c r="F753" s="16"/>
      <c r="G753" s="16"/>
      <c r="I753" s="16"/>
      <c r="J753" s="16"/>
    </row>
    <row r="754">
      <c r="E754" s="16"/>
      <c r="F754" s="16"/>
      <c r="G754" s="16"/>
      <c r="I754" s="16"/>
      <c r="J754" s="16"/>
    </row>
    <row r="755">
      <c r="E755" s="16"/>
      <c r="F755" s="16"/>
      <c r="G755" s="16"/>
      <c r="I755" s="16"/>
      <c r="J755" s="16"/>
    </row>
    <row r="756">
      <c r="E756" s="16"/>
      <c r="F756" s="16"/>
      <c r="G756" s="16"/>
      <c r="I756" s="16"/>
      <c r="J756" s="16"/>
    </row>
    <row r="757">
      <c r="E757" s="16"/>
      <c r="F757" s="16"/>
      <c r="G757" s="16"/>
      <c r="I757" s="16"/>
      <c r="J757" s="16"/>
    </row>
    <row r="758">
      <c r="E758" s="16"/>
      <c r="F758" s="16"/>
      <c r="G758" s="16"/>
      <c r="I758" s="16"/>
      <c r="J758" s="16"/>
    </row>
    <row r="759">
      <c r="E759" s="16"/>
      <c r="F759" s="16"/>
      <c r="G759" s="16"/>
      <c r="I759" s="16"/>
      <c r="J759" s="16"/>
    </row>
    <row r="760">
      <c r="E760" s="16"/>
      <c r="F760" s="16"/>
      <c r="G760" s="16"/>
      <c r="I760" s="16"/>
      <c r="J760" s="16"/>
    </row>
    <row r="761">
      <c r="E761" s="16"/>
      <c r="F761" s="16"/>
      <c r="G761" s="16"/>
      <c r="I761" s="16"/>
      <c r="J761" s="16"/>
    </row>
    <row r="762">
      <c r="E762" s="16"/>
      <c r="F762" s="16"/>
      <c r="G762" s="16"/>
      <c r="I762" s="16"/>
      <c r="J762" s="16"/>
    </row>
    <row r="763">
      <c r="E763" s="16"/>
      <c r="F763" s="16"/>
      <c r="G763" s="16"/>
      <c r="I763" s="16"/>
      <c r="J763" s="16"/>
    </row>
    <row r="764">
      <c r="E764" s="16"/>
      <c r="F764" s="16"/>
      <c r="G764" s="16"/>
      <c r="I764" s="16"/>
      <c r="J764" s="16"/>
    </row>
    <row r="765">
      <c r="E765" s="16"/>
      <c r="F765" s="16"/>
      <c r="G765" s="16"/>
      <c r="I765" s="16"/>
      <c r="J765" s="16"/>
    </row>
    <row r="766">
      <c r="E766" s="16"/>
      <c r="F766" s="16"/>
      <c r="G766" s="16"/>
      <c r="I766" s="16"/>
      <c r="J766" s="16"/>
    </row>
    <row r="767">
      <c r="E767" s="16"/>
      <c r="F767" s="16"/>
      <c r="G767" s="16"/>
      <c r="I767" s="16"/>
      <c r="J767" s="16"/>
    </row>
    <row r="768">
      <c r="E768" s="16"/>
      <c r="F768" s="16"/>
      <c r="G768" s="16"/>
      <c r="I768" s="16"/>
      <c r="J768" s="16"/>
    </row>
    <row r="769">
      <c r="E769" s="16"/>
      <c r="F769" s="16"/>
      <c r="G769" s="16"/>
      <c r="I769" s="16"/>
      <c r="J769" s="16"/>
    </row>
    <row r="770">
      <c r="E770" s="16"/>
      <c r="F770" s="16"/>
      <c r="G770" s="16"/>
      <c r="I770" s="16"/>
      <c r="J770" s="16"/>
    </row>
    <row r="771">
      <c r="E771" s="16"/>
      <c r="F771" s="16"/>
      <c r="G771" s="16"/>
      <c r="I771" s="16"/>
      <c r="J771" s="16"/>
    </row>
    <row r="772">
      <c r="E772" s="16"/>
      <c r="F772" s="16"/>
      <c r="G772" s="16"/>
      <c r="I772" s="16"/>
      <c r="J772" s="16"/>
    </row>
    <row r="773">
      <c r="E773" s="16"/>
      <c r="F773" s="16"/>
      <c r="G773" s="16"/>
      <c r="I773" s="16"/>
      <c r="J773" s="16"/>
    </row>
    <row r="774">
      <c r="E774" s="16"/>
      <c r="F774" s="16"/>
      <c r="G774" s="16"/>
      <c r="I774" s="16"/>
      <c r="J774" s="16"/>
    </row>
    <row r="775">
      <c r="E775" s="16"/>
      <c r="F775" s="16"/>
      <c r="G775" s="16"/>
      <c r="I775" s="16"/>
      <c r="J775" s="16"/>
    </row>
    <row r="776">
      <c r="E776" s="16"/>
      <c r="F776" s="16"/>
      <c r="G776" s="16"/>
      <c r="I776" s="16"/>
      <c r="J776" s="16"/>
    </row>
    <row r="777">
      <c r="E777" s="16"/>
      <c r="F777" s="16"/>
      <c r="G777" s="16"/>
      <c r="I777" s="16"/>
      <c r="J777" s="16"/>
    </row>
    <row r="778">
      <c r="E778" s="16"/>
      <c r="F778" s="16"/>
      <c r="G778" s="16"/>
      <c r="I778" s="16"/>
      <c r="J778" s="16"/>
    </row>
    <row r="779">
      <c r="E779" s="16"/>
      <c r="F779" s="16"/>
      <c r="G779" s="16"/>
      <c r="I779" s="16"/>
      <c r="J779" s="16"/>
    </row>
    <row r="780">
      <c r="E780" s="16"/>
      <c r="F780" s="16"/>
      <c r="G780" s="16"/>
      <c r="I780" s="16"/>
      <c r="J780" s="16"/>
    </row>
    <row r="781">
      <c r="E781" s="16"/>
      <c r="F781" s="16"/>
      <c r="G781" s="16"/>
      <c r="I781" s="16"/>
      <c r="J781" s="16"/>
    </row>
    <row r="782">
      <c r="E782" s="16"/>
      <c r="F782" s="16"/>
      <c r="G782" s="16"/>
      <c r="I782" s="16"/>
      <c r="J782" s="16"/>
    </row>
    <row r="783">
      <c r="E783" s="16"/>
      <c r="F783" s="16"/>
      <c r="G783" s="16"/>
      <c r="I783" s="16"/>
      <c r="J783" s="16"/>
    </row>
    <row r="784">
      <c r="E784" s="16"/>
      <c r="F784" s="16"/>
      <c r="G784" s="16"/>
      <c r="I784" s="16"/>
      <c r="J784" s="16"/>
    </row>
    <row r="785">
      <c r="E785" s="16"/>
      <c r="F785" s="16"/>
      <c r="G785" s="16"/>
      <c r="I785" s="16"/>
      <c r="J785" s="16"/>
    </row>
    <row r="786">
      <c r="E786" s="16"/>
      <c r="F786" s="16"/>
      <c r="G786" s="16"/>
      <c r="I786" s="16"/>
      <c r="J786" s="16"/>
    </row>
    <row r="787">
      <c r="E787" s="16"/>
      <c r="F787" s="16"/>
      <c r="G787" s="16"/>
      <c r="I787" s="16"/>
      <c r="J787" s="16"/>
    </row>
    <row r="788">
      <c r="E788" s="16"/>
      <c r="F788" s="16"/>
      <c r="G788" s="16"/>
      <c r="I788" s="16"/>
      <c r="J788" s="16"/>
    </row>
    <row r="789">
      <c r="E789" s="16"/>
      <c r="F789" s="16"/>
      <c r="G789" s="16"/>
      <c r="I789" s="16"/>
      <c r="J789" s="16"/>
    </row>
    <row r="790">
      <c r="E790" s="16"/>
      <c r="F790" s="16"/>
      <c r="G790" s="16"/>
      <c r="I790" s="16"/>
      <c r="J790" s="16"/>
    </row>
    <row r="791">
      <c r="E791" s="16"/>
      <c r="F791" s="16"/>
      <c r="G791" s="16"/>
      <c r="I791" s="16"/>
      <c r="J791" s="16"/>
    </row>
    <row r="792">
      <c r="E792" s="16"/>
      <c r="F792" s="16"/>
      <c r="G792" s="16"/>
      <c r="I792" s="16"/>
      <c r="J792" s="16"/>
    </row>
    <row r="793">
      <c r="E793" s="16"/>
      <c r="F793" s="16"/>
      <c r="G793" s="16"/>
      <c r="I793" s="16"/>
      <c r="J793" s="16"/>
    </row>
    <row r="794">
      <c r="E794" s="16"/>
      <c r="F794" s="16"/>
      <c r="G794" s="16"/>
      <c r="I794" s="16"/>
      <c r="J794" s="16"/>
    </row>
    <row r="795">
      <c r="E795" s="16"/>
      <c r="F795" s="16"/>
      <c r="G795" s="16"/>
      <c r="I795" s="16"/>
      <c r="J795" s="16"/>
    </row>
    <row r="796">
      <c r="E796" s="16"/>
      <c r="F796" s="16"/>
      <c r="G796" s="16"/>
      <c r="I796" s="16"/>
      <c r="J796" s="16"/>
    </row>
    <row r="797">
      <c r="E797" s="16"/>
      <c r="F797" s="16"/>
      <c r="G797" s="16"/>
      <c r="I797" s="16"/>
      <c r="J797" s="16"/>
    </row>
    <row r="798">
      <c r="E798" s="16"/>
      <c r="F798" s="16"/>
      <c r="G798" s="16"/>
      <c r="I798" s="16"/>
      <c r="J798" s="16"/>
    </row>
    <row r="799">
      <c r="E799" s="16"/>
      <c r="F799" s="16"/>
      <c r="G799" s="16"/>
      <c r="I799" s="16"/>
      <c r="J799" s="16"/>
    </row>
    <row r="800">
      <c r="E800" s="16"/>
      <c r="F800" s="16"/>
      <c r="G800" s="16"/>
      <c r="I800" s="16"/>
      <c r="J800" s="16"/>
    </row>
    <row r="801">
      <c r="E801" s="16"/>
      <c r="F801" s="16"/>
      <c r="G801" s="16"/>
      <c r="I801" s="16"/>
      <c r="J801" s="16"/>
    </row>
    <row r="802">
      <c r="E802" s="16"/>
      <c r="F802" s="16"/>
      <c r="G802" s="16"/>
      <c r="I802" s="16"/>
      <c r="J802" s="16"/>
    </row>
    <row r="803">
      <c r="E803" s="16"/>
      <c r="F803" s="16"/>
      <c r="G803" s="16"/>
      <c r="I803" s="16"/>
      <c r="J803" s="16"/>
    </row>
    <row r="804">
      <c r="E804" s="16"/>
      <c r="F804" s="16"/>
      <c r="G804" s="16"/>
      <c r="I804" s="16"/>
      <c r="J804" s="16"/>
    </row>
    <row r="805">
      <c r="E805" s="16"/>
      <c r="F805" s="16"/>
      <c r="G805" s="16"/>
      <c r="I805" s="16"/>
      <c r="J805" s="16"/>
    </row>
    <row r="806">
      <c r="E806" s="16"/>
      <c r="F806" s="16"/>
      <c r="G806" s="16"/>
      <c r="I806" s="16"/>
      <c r="J806" s="16"/>
    </row>
    <row r="807">
      <c r="E807" s="16"/>
      <c r="F807" s="16"/>
      <c r="G807" s="16"/>
      <c r="I807" s="16"/>
      <c r="J807" s="16"/>
    </row>
    <row r="808">
      <c r="E808" s="16"/>
      <c r="F808" s="16"/>
      <c r="G808" s="16"/>
      <c r="I808" s="16"/>
      <c r="J808" s="16"/>
    </row>
    <row r="809">
      <c r="E809" s="16"/>
      <c r="F809" s="16"/>
      <c r="G809" s="16"/>
      <c r="I809" s="16"/>
      <c r="J809" s="16"/>
    </row>
    <row r="810">
      <c r="E810" s="16"/>
      <c r="F810" s="16"/>
      <c r="G810" s="16"/>
      <c r="I810" s="16"/>
      <c r="J810" s="16"/>
    </row>
    <row r="811">
      <c r="E811" s="16"/>
      <c r="F811" s="16"/>
      <c r="G811" s="16"/>
      <c r="I811" s="16"/>
      <c r="J811" s="16"/>
    </row>
    <row r="812">
      <c r="E812" s="16"/>
      <c r="F812" s="16"/>
      <c r="G812" s="16"/>
      <c r="I812" s="16"/>
      <c r="J812" s="16"/>
    </row>
    <row r="813">
      <c r="E813" s="16"/>
      <c r="F813" s="16"/>
      <c r="G813" s="16"/>
      <c r="I813" s="16"/>
      <c r="J813" s="16"/>
    </row>
    <row r="814">
      <c r="E814" s="16"/>
      <c r="F814" s="16"/>
      <c r="G814" s="16"/>
      <c r="I814" s="16"/>
      <c r="J814" s="16"/>
    </row>
    <row r="815">
      <c r="E815" s="16"/>
      <c r="F815" s="16"/>
      <c r="G815" s="16"/>
      <c r="I815" s="16"/>
      <c r="J815" s="16"/>
    </row>
    <row r="816">
      <c r="E816" s="16"/>
      <c r="F816" s="16"/>
      <c r="G816" s="16"/>
      <c r="I816" s="16"/>
      <c r="J816" s="16"/>
    </row>
    <row r="817">
      <c r="E817" s="16"/>
      <c r="F817" s="16"/>
      <c r="G817" s="16"/>
      <c r="I817" s="16"/>
      <c r="J817" s="16"/>
    </row>
    <row r="818">
      <c r="E818" s="16"/>
      <c r="F818" s="16"/>
      <c r="G818" s="16"/>
      <c r="I818" s="16"/>
      <c r="J818" s="16"/>
    </row>
    <row r="819">
      <c r="E819" s="16"/>
      <c r="F819" s="16"/>
      <c r="G819" s="16"/>
      <c r="I819" s="16"/>
      <c r="J819" s="16"/>
    </row>
    <row r="820">
      <c r="E820" s="16"/>
      <c r="F820" s="16"/>
      <c r="G820" s="16"/>
      <c r="I820" s="16"/>
      <c r="J820" s="16"/>
    </row>
    <row r="821">
      <c r="E821" s="16"/>
      <c r="F821" s="16"/>
      <c r="G821" s="16"/>
      <c r="I821" s="16"/>
      <c r="J821" s="16"/>
    </row>
    <row r="822">
      <c r="E822" s="16"/>
      <c r="F822" s="16"/>
      <c r="G822" s="16"/>
      <c r="I822" s="16"/>
      <c r="J822" s="16"/>
    </row>
    <row r="823">
      <c r="E823" s="16"/>
      <c r="F823" s="16"/>
      <c r="G823" s="16"/>
      <c r="I823" s="16"/>
      <c r="J823" s="16"/>
    </row>
    <row r="824">
      <c r="E824" s="16"/>
      <c r="F824" s="16"/>
      <c r="G824" s="16"/>
      <c r="I824" s="16"/>
      <c r="J824" s="16"/>
    </row>
    <row r="825">
      <c r="E825" s="16"/>
      <c r="F825" s="16"/>
      <c r="G825" s="16"/>
      <c r="I825" s="16"/>
      <c r="J825" s="16"/>
    </row>
    <row r="826">
      <c r="E826" s="16"/>
      <c r="F826" s="16"/>
      <c r="G826" s="16"/>
      <c r="I826" s="16"/>
      <c r="J826" s="16"/>
    </row>
    <row r="827">
      <c r="E827" s="16"/>
      <c r="F827" s="16"/>
      <c r="G827" s="16"/>
      <c r="I827" s="16"/>
      <c r="J827" s="16"/>
    </row>
    <row r="828">
      <c r="E828" s="16"/>
      <c r="F828" s="16"/>
      <c r="G828" s="16"/>
      <c r="I828" s="16"/>
      <c r="J828" s="16"/>
    </row>
    <row r="829">
      <c r="E829" s="16"/>
      <c r="F829" s="16"/>
      <c r="G829" s="16"/>
      <c r="I829" s="16"/>
      <c r="J829" s="16"/>
    </row>
    <row r="830">
      <c r="E830" s="16"/>
      <c r="F830" s="16"/>
      <c r="G830" s="16"/>
      <c r="I830" s="16"/>
      <c r="J830" s="16"/>
    </row>
    <row r="831">
      <c r="E831" s="16"/>
      <c r="F831" s="16"/>
      <c r="G831" s="16"/>
      <c r="I831" s="16"/>
      <c r="J831" s="16"/>
    </row>
    <row r="832">
      <c r="E832" s="16"/>
      <c r="F832" s="16"/>
      <c r="G832" s="16"/>
      <c r="I832" s="16"/>
      <c r="J832" s="16"/>
    </row>
    <row r="833">
      <c r="E833" s="16"/>
      <c r="F833" s="16"/>
      <c r="G833" s="16"/>
      <c r="I833" s="16"/>
      <c r="J833" s="16"/>
    </row>
    <row r="834">
      <c r="E834" s="16"/>
      <c r="F834" s="16"/>
      <c r="G834" s="16"/>
      <c r="I834" s="16"/>
      <c r="J834" s="16"/>
    </row>
    <row r="835">
      <c r="E835" s="16"/>
      <c r="F835" s="16"/>
      <c r="G835" s="16"/>
      <c r="I835" s="16"/>
      <c r="J835" s="16"/>
    </row>
    <row r="836">
      <c r="E836" s="16"/>
      <c r="F836" s="16"/>
      <c r="G836" s="16"/>
      <c r="I836" s="16"/>
      <c r="J836" s="16"/>
    </row>
    <row r="837">
      <c r="E837" s="16"/>
      <c r="F837" s="16"/>
      <c r="G837" s="16"/>
      <c r="I837" s="16"/>
      <c r="J837" s="16"/>
    </row>
    <row r="838">
      <c r="E838" s="16"/>
      <c r="F838" s="16"/>
      <c r="G838" s="16"/>
      <c r="I838" s="16"/>
      <c r="J838" s="16"/>
    </row>
    <row r="839">
      <c r="E839" s="16"/>
      <c r="F839" s="16"/>
      <c r="G839" s="16"/>
      <c r="I839" s="16"/>
      <c r="J839" s="16"/>
    </row>
    <row r="840">
      <c r="E840" s="16"/>
      <c r="F840" s="16"/>
      <c r="G840" s="16"/>
      <c r="I840" s="16"/>
      <c r="J840" s="16"/>
    </row>
    <row r="841">
      <c r="E841" s="16"/>
      <c r="F841" s="16"/>
      <c r="G841" s="16"/>
      <c r="I841" s="16"/>
      <c r="J841" s="16"/>
    </row>
    <row r="842">
      <c r="E842" s="16"/>
      <c r="F842" s="16"/>
      <c r="G842" s="16"/>
      <c r="I842" s="16"/>
      <c r="J842" s="16"/>
    </row>
    <row r="843">
      <c r="E843" s="16"/>
      <c r="F843" s="16"/>
      <c r="G843" s="16"/>
      <c r="I843" s="16"/>
      <c r="J843" s="16"/>
    </row>
    <row r="844">
      <c r="E844" s="16"/>
      <c r="F844" s="16"/>
      <c r="G844" s="16"/>
      <c r="I844" s="16"/>
      <c r="J844" s="16"/>
    </row>
    <row r="845">
      <c r="E845" s="16"/>
      <c r="F845" s="16"/>
      <c r="G845" s="16"/>
      <c r="I845" s="16"/>
      <c r="J845" s="16"/>
    </row>
    <row r="846">
      <c r="E846" s="16"/>
      <c r="F846" s="16"/>
      <c r="G846" s="16"/>
      <c r="I846" s="16"/>
      <c r="J846" s="16"/>
    </row>
    <row r="847">
      <c r="E847" s="16"/>
      <c r="F847" s="16"/>
      <c r="G847" s="16"/>
      <c r="I847" s="16"/>
      <c r="J847" s="16"/>
    </row>
    <row r="848">
      <c r="E848" s="16"/>
      <c r="F848" s="16"/>
      <c r="G848" s="16"/>
      <c r="I848" s="16"/>
      <c r="J848" s="16"/>
    </row>
    <row r="849">
      <c r="E849" s="16"/>
      <c r="F849" s="16"/>
      <c r="G849" s="16"/>
      <c r="I849" s="16"/>
      <c r="J849" s="16"/>
    </row>
    <row r="850">
      <c r="E850" s="16"/>
      <c r="F850" s="16"/>
      <c r="G850" s="16"/>
      <c r="I850" s="16"/>
      <c r="J850" s="16"/>
    </row>
    <row r="851">
      <c r="E851" s="16"/>
      <c r="F851" s="16"/>
      <c r="G851" s="16"/>
      <c r="I851" s="16"/>
      <c r="J851" s="16"/>
    </row>
    <row r="852">
      <c r="E852" s="16"/>
      <c r="F852" s="16"/>
      <c r="G852" s="16"/>
      <c r="I852" s="16"/>
      <c r="J852" s="16"/>
    </row>
    <row r="853">
      <c r="E853" s="16"/>
      <c r="F853" s="16"/>
      <c r="G853" s="16"/>
      <c r="I853" s="16"/>
      <c r="J853" s="16"/>
    </row>
    <row r="854">
      <c r="E854" s="16"/>
      <c r="F854" s="16"/>
      <c r="G854" s="16"/>
      <c r="I854" s="16"/>
      <c r="J854" s="16"/>
    </row>
    <row r="855">
      <c r="E855" s="16"/>
      <c r="F855" s="16"/>
      <c r="G855" s="16"/>
      <c r="I855" s="16"/>
      <c r="J855" s="16"/>
    </row>
    <row r="856">
      <c r="E856" s="16"/>
      <c r="F856" s="16"/>
      <c r="G856" s="16"/>
      <c r="I856" s="16"/>
      <c r="J856" s="16"/>
    </row>
    <row r="857">
      <c r="E857" s="16"/>
      <c r="F857" s="16"/>
      <c r="G857" s="16"/>
      <c r="I857" s="16"/>
      <c r="J857" s="16"/>
    </row>
    <row r="858">
      <c r="E858" s="16"/>
      <c r="F858" s="16"/>
      <c r="G858" s="16"/>
      <c r="I858" s="16"/>
      <c r="J858" s="16"/>
    </row>
    <row r="859">
      <c r="E859" s="16"/>
      <c r="F859" s="16"/>
      <c r="G859" s="16"/>
      <c r="I859" s="16"/>
      <c r="J859" s="16"/>
    </row>
    <row r="860">
      <c r="E860" s="16"/>
      <c r="F860" s="16"/>
      <c r="G860" s="16"/>
      <c r="I860" s="16"/>
      <c r="J860" s="16"/>
    </row>
    <row r="861">
      <c r="E861" s="16"/>
      <c r="F861" s="16"/>
      <c r="G861" s="16"/>
      <c r="I861" s="16"/>
      <c r="J861" s="16"/>
    </row>
    <row r="862">
      <c r="E862" s="16"/>
      <c r="F862" s="16"/>
      <c r="G862" s="16"/>
      <c r="I862" s="16"/>
      <c r="J862" s="16"/>
    </row>
    <row r="863">
      <c r="E863" s="16"/>
      <c r="F863" s="16"/>
      <c r="G863" s="16"/>
      <c r="I863" s="16"/>
      <c r="J863" s="16"/>
    </row>
    <row r="864">
      <c r="E864" s="16"/>
      <c r="F864" s="16"/>
      <c r="G864" s="16"/>
      <c r="I864" s="16"/>
      <c r="J864" s="16"/>
    </row>
    <row r="865">
      <c r="E865" s="16"/>
      <c r="F865" s="16"/>
      <c r="G865" s="16"/>
      <c r="I865" s="16"/>
      <c r="J865" s="16"/>
    </row>
    <row r="866">
      <c r="E866" s="16"/>
      <c r="F866" s="16"/>
      <c r="G866" s="16"/>
      <c r="I866" s="16"/>
      <c r="J866" s="16"/>
    </row>
    <row r="867">
      <c r="E867" s="16"/>
      <c r="F867" s="16"/>
      <c r="G867" s="16"/>
      <c r="I867" s="16"/>
      <c r="J867" s="16"/>
    </row>
    <row r="868">
      <c r="E868" s="16"/>
      <c r="F868" s="16"/>
      <c r="G868" s="16"/>
      <c r="I868" s="16"/>
      <c r="J868" s="16"/>
    </row>
    <row r="869">
      <c r="E869" s="16"/>
      <c r="F869" s="16"/>
      <c r="G869" s="16"/>
      <c r="I869" s="16"/>
      <c r="J869" s="16"/>
    </row>
    <row r="870">
      <c r="E870" s="16"/>
      <c r="F870" s="16"/>
      <c r="G870" s="16"/>
      <c r="I870" s="16"/>
      <c r="J870" s="16"/>
    </row>
    <row r="871">
      <c r="E871" s="16"/>
      <c r="F871" s="16"/>
      <c r="G871" s="16"/>
      <c r="I871" s="16"/>
      <c r="J871" s="16"/>
    </row>
    <row r="872">
      <c r="E872" s="16"/>
      <c r="F872" s="16"/>
      <c r="G872" s="16"/>
      <c r="I872" s="16"/>
      <c r="J872" s="16"/>
    </row>
    <row r="873">
      <c r="E873" s="16"/>
      <c r="F873" s="16"/>
      <c r="G873" s="16"/>
      <c r="I873" s="16"/>
      <c r="J873" s="16"/>
    </row>
    <row r="874">
      <c r="E874" s="16"/>
      <c r="F874" s="16"/>
      <c r="G874" s="16"/>
      <c r="I874" s="16"/>
      <c r="J874" s="16"/>
    </row>
    <row r="875">
      <c r="E875" s="16"/>
      <c r="F875" s="16"/>
      <c r="G875" s="16"/>
      <c r="I875" s="16"/>
      <c r="J875" s="16"/>
    </row>
    <row r="876">
      <c r="E876" s="16"/>
      <c r="F876" s="16"/>
      <c r="G876" s="16"/>
      <c r="I876" s="16"/>
      <c r="J876" s="16"/>
    </row>
    <row r="877">
      <c r="E877" s="16"/>
      <c r="F877" s="16"/>
      <c r="G877" s="16"/>
      <c r="I877" s="16"/>
      <c r="J877" s="16"/>
    </row>
    <row r="878">
      <c r="E878" s="16"/>
      <c r="F878" s="16"/>
      <c r="G878" s="16"/>
      <c r="I878" s="16"/>
      <c r="J878" s="16"/>
    </row>
    <row r="879">
      <c r="E879" s="16"/>
      <c r="F879" s="16"/>
      <c r="G879" s="16"/>
      <c r="I879" s="16"/>
      <c r="J879" s="16"/>
    </row>
    <row r="880">
      <c r="E880" s="16"/>
      <c r="F880" s="16"/>
      <c r="G880" s="16"/>
      <c r="I880" s="16"/>
      <c r="J880" s="16"/>
    </row>
    <row r="881">
      <c r="E881" s="16"/>
      <c r="F881" s="16"/>
      <c r="G881" s="16"/>
      <c r="I881" s="16"/>
      <c r="J881" s="16"/>
    </row>
    <row r="882">
      <c r="E882" s="16"/>
      <c r="F882" s="16"/>
      <c r="G882" s="16"/>
      <c r="I882" s="16"/>
      <c r="J882" s="16"/>
    </row>
    <row r="883">
      <c r="E883" s="16"/>
      <c r="F883" s="16"/>
      <c r="G883" s="16"/>
      <c r="I883" s="16"/>
      <c r="J883" s="16"/>
    </row>
    <row r="884">
      <c r="E884" s="16"/>
      <c r="F884" s="16"/>
      <c r="G884" s="16"/>
      <c r="I884" s="16"/>
      <c r="J884" s="16"/>
    </row>
    <row r="885">
      <c r="E885" s="16"/>
      <c r="F885" s="16"/>
      <c r="G885" s="16"/>
      <c r="I885" s="16"/>
      <c r="J885" s="16"/>
    </row>
    <row r="886">
      <c r="E886" s="16"/>
      <c r="F886" s="16"/>
      <c r="G886" s="16"/>
      <c r="I886" s="16"/>
      <c r="J886" s="16"/>
    </row>
    <row r="887">
      <c r="E887" s="16"/>
      <c r="F887" s="16"/>
      <c r="G887" s="16"/>
      <c r="I887" s="16"/>
      <c r="J887" s="16"/>
    </row>
    <row r="888">
      <c r="E888" s="16"/>
      <c r="F888" s="16"/>
      <c r="G888" s="16"/>
      <c r="I888" s="16"/>
      <c r="J888" s="16"/>
    </row>
    <row r="889">
      <c r="E889" s="16"/>
      <c r="F889" s="16"/>
      <c r="G889" s="16"/>
      <c r="I889" s="16"/>
      <c r="J889" s="16"/>
    </row>
    <row r="890">
      <c r="E890" s="16"/>
      <c r="F890" s="16"/>
      <c r="G890" s="16"/>
      <c r="I890" s="16"/>
      <c r="J890" s="16"/>
    </row>
    <row r="891">
      <c r="E891" s="16"/>
      <c r="F891" s="16"/>
      <c r="G891" s="16"/>
      <c r="I891" s="16"/>
      <c r="J891" s="16"/>
    </row>
    <row r="892">
      <c r="E892" s="16"/>
      <c r="F892" s="16"/>
      <c r="G892" s="16"/>
      <c r="I892" s="16"/>
      <c r="J892" s="16"/>
    </row>
    <row r="893">
      <c r="E893" s="16"/>
      <c r="F893" s="16"/>
      <c r="G893" s="16"/>
      <c r="I893" s="16"/>
      <c r="J893" s="16"/>
    </row>
    <row r="894">
      <c r="E894" s="16"/>
      <c r="F894" s="16"/>
      <c r="G894" s="16"/>
      <c r="I894" s="16"/>
      <c r="J894" s="16"/>
    </row>
    <row r="895">
      <c r="E895" s="16"/>
      <c r="F895" s="16"/>
      <c r="G895" s="16"/>
      <c r="I895" s="16"/>
      <c r="J895" s="16"/>
    </row>
    <row r="896">
      <c r="E896" s="16"/>
      <c r="F896" s="16"/>
      <c r="G896" s="16"/>
      <c r="I896" s="16"/>
      <c r="J896" s="16"/>
    </row>
    <row r="897">
      <c r="E897" s="16"/>
      <c r="F897" s="16"/>
      <c r="G897" s="16"/>
      <c r="I897" s="16"/>
      <c r="J897" s="16"/>
    </row>
    <row r="898">
      <c r="E898" s="16"/>
      <c r="F898" s="16"/>
      <c r="G898" s="16"/>
      <c r="I898" s="16"/>
      <c r="J898" s="16"/>
    </row>
    <row r="899">
      <c r="E899" s="16"/>
      <c r="F899" s="16"/>
      <c r="G899" s="16"/>
      <c r="I899" s="16"/>
      <c r="J899" s="16"/>
    </row>
    <row r="900">
      <c r="E900" s="16"/>
      <c r="F900" s="16"/>
      <c r="G900" s="16"/>
      <c r="I900" s="16"/>
      <c r="J900" s="16"/>
    </row>
    <row r="901">
      <c r="E901" s="16"/>
      <c r="F901" s="16"/>
      <c r="G901" s="16"/>
      <c r="I901" s="16"/>
      <c r="J901" s="16"/>
    </row>
    <row r="902">
      <c r="E902" s="16"/>
      <c r="F902" s="16"/>
      <c r="G902" s="16"/>
      <c r="I902" s="16"/>
      <c r="J902" s="16"/>
    </row>
    <row r="903">
      <c r="E903" s="16"/>
      <c r="F903" s="16"/>
      <c r="G903" s="16"/>
      <c r="I903" s="16"/>
      <c r="J903" s="16"/>
    </row>
    <row r="904">
      <c r="E904" s="16"/>
      <c r="F904" s="16"/>
      <c r="G904" s="16"/>
      <c r="I904" s="16"/>
      <c r="J904" s="16"/>
    </row>
    <row r="905">
      <c r="E905" s="16"/>
      <c r="F905" s="16"/>
      <c r="G905" s="16"/>
      <c r="I905" s="16"/>
      <c r="J905" s="16"/>
    </row>
    <row r="906">
      <c r="E906" s="16"/>
      <c r="F906" s="16"/>
      <c r="G906" s="16"/>
      <c r="I906" s="16"/>
      <c r="J906" s="16"/>
    </row>
    <row r="907">
      <c r="E907" s="16"/>
      <c r="F907" s="16"/>
      <c r="G907" s="16"/>
      <c r="I907" s="16"/>
      <c r="J907" s="16"/>
    </row>
    <row r="908">
      <c r="E908" s="16"/>
      <c r="F908" s="16"/>
      <c r="G908" s="16"/>
      <c r="I908" s="16"/>
      <c r="J908" s="16"/>
    </row>
    <row r="909">
      <c r="E909" s="16"/>
      <c r="F909" s="16"/>
      <c r="G909" s="16"/>
      <c r="I909" s="16"/>
      <c r="J909" s="16"/>
    </row>
    <row r="910">
      <c r="E910" s="16"/>
      <c r="F910" s="16"/>
      <c r="G910" s="16"/>
      <c r="I910" s="16"/>
      <c r="J910" s="16"/>
    </row>
    <row r="911">
      <c r="E911" s="16"/>
      <c r="F911" s="16"/>
      <c r="G911" s="16"/>
      <c r="I911" s="16"/>
      <c r="J911" s="16"/>
    </row>
    <row r="912">
      <c r="E912" s="16"/>
      <c r="F912" s="16"/>
      <c r="G912" s="16"/>
      <c r="I912" s="16"/>
      <c r="J912" s="16"/>
    </row>
    <row r="913">
      <c r="E913" s="16"/>
      <c r="F913" s="16"/>
      <c r="G913" s="16"/>
      <c r="I913" s="16"/>
      <c r="J913" s="16"/>
    </row>
    <row r="914">
      <c r="E914" s="16"/>
      <c r="F914" s="16"/>
      <c r="G914" s="16"/>
      <c r="I914" s="16"/>
      <c r="J914" s="16"/>
    </row>
    <row r="915">
      <c r="E915" s="16"/>
      <c r="F915" s="16"/>
      <c r="G915" s="16"/>
      <c r="I915" s="16"/>
      <c r="J915" s="16"/>
    </row>
    <row r="916">
      <c r="E916" s="16"/>
      <c r="F916" s="16"/>
      <c r="G916" s="16"/>
      <c r="I916" s="16"/>
      <c r="J916" s="16"/>
    </row>
    <row r="917">
      <c r="E917" s="16"/>
      <c r="F917" s="16"/>
      <c r="G917" s="16"/>
      <c r="I917" s="16"/>
      <c r="J917" s="16"/>
    </row>
    <row r="918">
      <c r="E918" s="16"/>
      <c r="F918" s="16"/>
      <c r="G918" s="16"/>
      <c r="I918" s="16"/>
      <c r="J918" s="16"/>
    </row>
    <row r="919">
      <c r="E919" s="16"/>
      <c r="F919" s="16"/>
      <c r="G919" s="16"/>
      <c r="I919" s="16"/>
      <c r="J919" s="16"/>
    </row>
    <row r="920">
      <c r="E920" s="16"/>
      <c r="F920" s="16"/>
      <c r="G920" s="16"/>
      <c r="I920" s="16"/>
      <c r="J920" s="16"/>
    </row>
    <row r="921">
      <c r="E921" s="16"/>
      <c r="F921" s="16"/>
      <c r="G921" s="16"/>
      <c r="I921" s="16"/>
      <c r="J921" s="16"/>
    </row>
    <row r="922">
      <c r="E922" s="16"/>
      <c r="F922" s="16"/>
      <c r="G922" s="16"/>
      <c r="I922" s="16"/>
      <c r="J922" s="16"/>
    </row>
    <row r="923">
      <c r="E923" s="16"/>
      <c r="F923" s="16"/>
      <c r="G923" s="16"/>
      <c r="I923" s="16"/>
      <c r="J923" s="16"/>
    </row>
    <row r="924">
      <c r="E924" s="16"/>
      <c r="F924" s="16"/>
      <c r="G924" s="16"/>
      <c r="I924" s="16"/>
      <c r="J924" s="16"/>
    </row>
    <row r="925">
      <c r="E925" s="16"/>
      <c r="F925" s="16"/>
      <c r="G925" s="16"/>
      <c r="I925" s="16"/>
      <c r="J925" s="16"/>
    </row>
    <row r="926">
      <c r="E926" s="16"/>
      <c r="F926" s="16"/>
      <c r="G926" s="16"/>
      <c r="I926" s="16"/>
      <c r="J926" s="16"/>
    </row>
    <row r="927">
      <c r="E927" s="16"/>
      <c r="F927" s="16"/>
      <c r="G927" s="16"/>
      <c r="I927" s="16"/>
      <c r="J927" s="16"/>
    </row>
    <row r="928">
      <c r="E928" s="16"/>
      <c r="F928" s="16"/>
      <c r="G928" s="16"/>
      <c r="I928" s="16"/>
      <c r="J928" s="16"/>
    </row>
    <row r="929">
      <c r="E929" s="16"/>
      <c r="F929" s="16"/>
      <c r="G929" s="16"/>
      <c r="I929" s="16"/>
      <c r="J929" s="16"/>
    </row>
    <row r="930">
      <c r="E930" s="16"/>
      <c r="F930" s="16"/>
      <c r="G930" s="16"/>
      <c r="I930" s="16"/>
      <c r="J930" s="16"/>
    </row>
    <row r="931">
      <c r="E931" s="16"/>
      <c r="F931" s="16"/>
      <c r="G931" s="16"/>
      <c r="I931" s="16"/>
      <c r="J931" s="16"/>
    </row>
    <row r="932">
      <c r="E932" s="16"/>
      <c r="F932" s="16"/>
      <c r="G932" s="16"/>
      <c r="I932" s="16"/>
      <c r="J932" s="16"/>
    </row>
    <row r="933">
      <c r="E933" s="16"/>
      <c r="F933" s="16"/>
      <c r="G933" s="16"/>
      <c r="I933" s="16"/>
      <c r="J933" s="16"/>
    </row>
    <row r="934">
      <c r="E934" s="16"/>
      <c r="F934" s="16"/>
      <c r="G934" s="16"/>
      <c r="I934" s="16"/>
      <c r="J934" s="16"/>
    </row>
    <row r="935">
      <c r="E935" s="16"/>
      <c r="F935" s="16"/>
      <c r="G935" s="16"/>
      <c r="I935" s="16"/>
      <c r="J935" s="16"/>
    </row>
    <row r="936">
      <c r="E936" s="16"/>
      <c r="F936" s="16"/>
      <c r="G936" s="16"/>
      <c r="I936" s="16"/>
      <c r="J936" s="16"/>
    </row>
    <row r="937">
      <c r="E937" s="16"/>
      <c r="F937" s="16"/>
      <c r="G937" s="16"/>
      <c r="I937" s="16"/>
      <c r="J937" s="16"/>
    </row>
    <row r="938">
      <c r="E938" s="16"/>
      <c r="F938" s="16"/>
      <c r="G938" s="16"/>
      <c r="I938" s="16"/>
      <c r="J938" s="16"/>
    </row>
    <row r="939">
      <c r="E939" s="16"/>
      <c r="F939" s="16"/>
      <c r="G939" s="16"/>
      <c r="I939" s="16"/>
      <c r="J939" s="16"/>
    </row>
    <row r="940">
      <c r="E940" s="16"/>
      <c r="F940" s="16"/>
      <c r="G940" s="16"/>
      <c r="I940" s="16"/>
      <c r="J940" s="16"/>
    </row>
    <row r="941">
      <c r="E941" s="16"/>
      <c r="F941" s="16"/>
      <c r="G941" s="16"/>
      <c r="I941" s="16"/>
      <c r="J941" s="16"/>
    </row>
    <row r="942">
      <c r="E942" s="16"/>
      <c r="F942" s="16"/>
      <c r="G942" s="16"/>
      <c r="I942" s="16"/>
      <c r="J942" s="16"/>
    </row>
    <row r="943">
      <c r="E943" s="16"/>
      <c r="F943" s="16"/>
      <c r="G943" s="16"/>
      <c r="I943" s="16"/>
      <c r="J943" s="16"/>
    </row>
    <row r="944">
      <c r="E944" s="16"/>
      <c r="F944" s="16"/>
      <c r="G944" s="16"/>
      <c r="I944" s="16"/>
      <c r="J944" s="16"/>
    </row>
    <row r="945">
      <c r="E945" s="16"/>
      <c r="F945" s="16"/>
      <c r="G945" s="16"/>
      <c r="I945" s="16"/>
      <c r="J945" s="16"/>
    </row>
    <row r="946">
      <c r="E946" s="16"/>
      <c r="F946" s="16"/>
      <c r="G946" s="16"/>
      <c r="I946" s="16"/>
      <c r="J946" s="16"/>
    </row>
    <row r="947">
      <c r="E947" s="16"/>
      <c r="F947" s="16"/>
      <c r="G947" s="16"/>
      <c r="I947" s="16"/>
      <c r="J947" s="16"/>
    </row>
    <row r="948">
      <c r="E948" s="16"/>
      <c r="F948" s="16"/>
      <c r="G948" s="16"/>
      <c r="I948" s="16"/>
      <c r="J948" s="16"/>
    </row>
    <row r="949">
      <c r="E949" s="16"/>
      <c r="F949" s="16"/>
      <c r="G949" s="16"/>
      <c r="I949" s="16"/>
      <c r="J949" s="16"/>
    </row>
    <row r="950">
      <c r="E950" s="16"/>
      <c r="F950" s="16"/>
      <c r="G950" s="16"/>
      <c r="I950" s="16"/>
      <c r="J950" s="16"/>
    </row>
    <row r="951">
      <c r="E951" s="16"/>
      <c r="F951" s="16"/>
      <c r="G951" s="16"/>
      <c r="I951" s="16"/>
      <c r="J951" s="16"/>
    </row>
    <row r="952">
      <c r="E952" s="16"/>
      <c r="F952" s="16"/>
      <c r="G952" s="16"/>
      <c r="I952" s="16"/>
      <c r="J952" s="16"/>
    </row>
    <row r="953">
      <c r="E953" s="16"/>
      <c r="F953" s="16"/>
      <c r="G953" s="16"/>
      <c r="I953" s="16"/>
      <c r="J953" s="16"/>
    </row>
    <row r="954">
      <c r="E954" s="16"/>
      <c r="F954" s="16"/>
      <c r="G954" s="16"/>
      <c r="I954" s="16"/>
      <c r="J954" s="16"/>
    </row>
    <row r="955">
      <c r="E955" s="16"/>
      <c r="F955" s="16"/>
      <c r="G955" s="16"/>
      <c r="I955" s="16"/>
      <c r="J955" s="16"/>
    </row>
    <row r="956">
      <c r="E956" s="16"/>
      <c r="F956" s="16"/>
      <c r="G956" s="16"/>
      <c r="I956" s="16"/>
      <c r="J956" s="16"/>
    </row>
    <row r="957">
      <c r="E957" s="16"/>
      <c r="F957" s="16"/>
      <c r="G957" s="16"/>
      <c r="I957" s="16"/>
      <c r="J957" s="16"/>
    </row>
    <row r="958">
      <c r="E958" s="16"/>
      <c r="F958" s="16"/>
      <c r="G958" s="16"/>
      <c r="I958" s="16"/>
      <c r="J958" s="16"/>
    </row>
    <row r="959">
      <c r="E959" s="16"/>
      <c r="F959" s="16"/>
      <c r="G959" s="16"/>
      <c r="I959" s="16"/>
      <c r="J959" s="16"/>
    </row>
    <row r="960">
      <c r="E960" s="16"/>
      <c r="F960" s="16"/>
      <c r="G960" s="16"/>
      <c r="I960" s="16"/>
      <c r="J960" s="16"/>
    </row>
    <row r="961">
      <c r="E961" s="16"/>
      <c r="F961" s="16"/>
      <c r="G961" s="16"/>
      <c r="I961" s="16"/>
      <c r="J961" s="16"/>
    </row>
    <row r="962">
      <c r="E962" s="16"/>
      <c r="F962" s="16"/>
      <c r="G962" s="16"/>
      <c r="I962" s="16"/>
      <c r="J962" s="16"/>
    </row>
    <row r="963">
      <c r="E963" s="16"/>
      <c r="F963" s="16"/>
      <c r="G963" s="16"/>
      <c r="I963" s="16"/>
      <c r="J963" s="16"/>
    </row>
    <row r="964">
      <c r="E964" s="16"/>
      <c r="F964" s="16"/>
      <c r="G964" s="16"/>
      <c r="I964" s="16"/>
      <c r="J964" s="16"/>
    </row>
    <row r="965">
      <c r="E965" s="16"/>
      <c r="F965" s="16"/>
      <c r="G965" s="16"/>
      <c r="I965" s="16"/>
      <c r="J965" s="16"/>
    </row>
    <row r="966">
      <c r="E966" s="16"/>
      <c r="F966" s="16"/>
      <c r="G966" s="16"/>
      <c r="I966" s="16"/>
      <c r="J966" s="16"/>
    </row>
    <row r="967">
      <c r="E967" s="16"/>
      <c r="F967" s="16"/>
      <c r="G967" s="16"/>
      <c r="I967" s="16"/>
      <c r="J967" s="16"/>
    </row>
    <row r="968">
      <c r="E968" s="16"/>
      <c r="F968" s="16"/>
      <c r="G968" s="16"/>
      <c r="I968" s="16"/>
      <c r="J968" s="16"/>
    </row>
    <row r="969">
      <c r="E969" s="16"/>
      <c r="F969" s="16"/>
      <c r="G969" s="16"/>
      <c r="I969" s="16"/>
      <c r="J969" s="16"/>
    </row>
    <row r="970">
      <c r="E970" s="16"/>
      <c r="F970" s="16"/>
      <c r="G970" s="16"/>
      <c r="I970" s="16"/>
      <c r="J970" s="16"/>
    </row>
    <row r="971">
      <c r="E971" s="16"/>
      <c r="F971" s="16"/>
      <c r="G971" s="16"/>
      <c r="I971" s="16"/>
      <c r="J971" s="16"/>
    </row>
    <row r="972">
      <c r="E972" s="16"/>
      <c r="F972" s="16"/>
      <c r="G972" s="16"/>
      <c r="I972" s="16"/>
      <c r="J972" s="16"/>
    </row>
    <row r="973">
      <c r="E973" s="16"/>
      <c r="F973" s="16"/>
      <c r="G973" s="16"/>
      <c r="I973" s="16"/>
      <c r="J973" s="16"/>
    </row>
    <row r="974">
      <c r="E974" s="16"/>
      <c r="F974" s="16"/>
      <c r="G974" s="16"/>
      <c r="I974" s="16"/>
      <c r="J974" s="16"/>
    </row>
    <row r="975">
      <c r="E975" s="16"/>
      <c r="F975" s="16"/>
      <c r="G975" s="16"/>
      <c r="I975" s="16"/>
      <c r="J975" s="16"/>
    </row>
    <row r="976">
      <c r="E976" s="16"/>
      <c r="F976" s="16"/>
      <c r="G976" s="16"/>
      <c r="I976" s="16"/>
      <c r="J976" s="16"/>
    </row>
    <row r="977">
      <c r="E977" s="16"/>
      <c r="F977" s="16"/>
      <c r="G977" s="16"/>
      <c r="I977" s="16"/>
      <c r="J977" s="16"/>
    </row>
    <row r="978">
      <c r="E978" s="16"/>
      <c r="F978" s="16"/>
      <c r="G978" s="16"/>
      <c r="I978" s="16"/>
      <c r="J978" s="16"/>
    </row>
    <row r="979">
      <c r="E979" s="16"/>
      <c r="F979" s="16"/>
      <c r="G979" s="16"/>
      <c r="I979" s="16"/>
      <c r="J979" s="16"/>
    </row>
    <row r="980">
      <c r="E980" s="16"/>
      <c r="F980" s="16"/>
      <c r="G980" s="16"/>
      <c r="I980" s="16"/>
      <c r="J980" s="16"/>
    </row>
    <row r="981">
      <c r="E981" s="16"/>
      <c r="F981" s="16"/>
      <c r="G981" s="16"/>
      <c r="I981" s="16"/>
      <c r="J981" s="16"/>
    </row>
    <row r="982">
      <c r="E982" s="16"/>
      <c r="F982" s="16"/>
      <c r="G982" s="16"/>
      <c r="I982" s="16"/>
      <c r="J982" s="16"/>
    </row>
    <row r="983">
      <c r="E983" s="16"/>
      <c r="F983" s="16"/>
      <c r="G983" s="16"/>
      <c r="I983" s="16"/>
      <c r="J983" s="16"/>
    </row>
    <row r="984">
      <c r="E984" s="16"/>
      <c r="F984" s="16"/>
      <c r="G984" s="16"/>
      <c r="I984" s="16"/>
      <c r="J984" s="16"/>
    </row>
    <row r="985">
      <c r="E985" s="16"/>
      <c r="F985" s="16"/>
      <c r="G985" s="16"/>
      <c r="I985" s="16"/>
      <c r="J985" s="16"/>
    </row>
    <row r="986">
      <c r="E986" s="16"/>
      <c r="F986" s="16"/>
      <c r="G986" s="16"/>
      <c r="I986" s="16"/>
      <c r="J986" s="16"/>
    </row>
    <row r="987">
      <c r="E987" s="16"/>
      <c r="F987" s="16"/>
      <c r="G987" s="16"/>
      <c r="I987" s="16"/>
      <c r="J987" s="16"/>
    </row>
    <row r="988">
      <c r="E988" s="16"/>
      <c r="F988" s="16"/>
      <c r="G988" s="16"/>
      <c r="I988" s="16"/>
      <c r="J988" s="16"/>
    </row>
    <row r="989">
      <c r="E989" s="16"/>
      <c r="F989" s="16"/>
      <c r="G989" s="16"/>
      <c r="I989" s="16"/>
      <c r="J989" s="16"/>
    </row>
    <row r="990">
      <c r="E990" s="16"/>
      <c r="F990" s="16"/>
      <c r="G990" s="16"/>
      <c r="I990" s="16"/>
      <c r="J990" s="16"/>
    </row>
    <row r="991">
      <c r="E991" s="16"/>
      <c r="F991" s="16"/>
      <c r="G991" s="16"/>
      <c r="I991" s="16"/>
      <c r="J991" s="16"/>
    </row>
    <row r="992">
      <c r="E992" s="16"/>
      <c r="F992" s="16"/>
      <c r="G992" s="16"/>
      <c r="I992" s="16"/>
      <c r="J992" s="16"/>
    </row>
    <row r="993">
      <c r="E993" s="16"/>
      <c r="F993" s="16"/>
      <c r="G993" s="16"/>
      <c r="I993" s="16"/>
      <c r="J993" s="16"/>
    </row>
    <row r="994">
      <c r="E994" s="16"/>
      <c r="F994" s="16"/>
      <c r="G994" s="16"/>
      <c r="I994" s="16"/>
      <c r="J994" s="16"/>
    </row>
    <row r="995">
      <c r="E995" s="16"/>
      <c r="F995" s="16"/>
      <c r="G995" s="16"/>
      <c r="I995" s="16"/>
      <c r="J995" s="16"/>
    </row>
    <row r="996">
      <c r="E996" s="16"/>
      <c r="F996" s="16"/>
      <c r="G996" s="16"/>
      <c r="I996" s="16"/>
      <c r="J996" s="16"/>
    </row>
    <row r="997">
      <c r="E997" s="16"/>
      <c r="F997" s="16"/>
      <c r="G997" s="16"/>
      <c r="I997" s="16"/>
      <c r="J997" s="16"/>
    </row>
    <row r="998">
      <c r="E998" s="16"/>
      <c r="F998" s="16"/>
      <c r="G998" s="16"/>
      <c r="I998" s="16"/>
      <c r="J998" s="16"/>
    </row>
    <row r="999">
      <c r="E999" s="16"/>
      <c r="F999" s="16"/>
      <c r="G999" s="16"/>
      <c r="I999" s="16"/>
      <c r="J999" s="16"/>
    </row>
    <row r="1000">
      <c r="E1000" s="16"/>
      <c r="F1000" s="16"/>
      <c r="G1000" s="16"/>
      <c r="I1000" s="16"/>
      <c r="J1000" s="16"/>
    </row>
    <row r="1001">
      <c r="E1001" s="16"/>
      <c r="F1001" s="16"/>
      <c r="G1001" s="16"/>
      <c r="I1001" s="16"/>
      <c r="J1001" s="16"/>
    </row>
    <row r="1002">
      <c r="E1002" s="16"/>
      <c r="F1002" s="16"/>
      <c r="G1002" s="16"/>
      <c r="I1002" s="16"/>
      <c r="J1002" s="16"/>
    </row>
    <row r="1003">
      <c r="E1003" s="16"/>
      <c r="F1003" s="16"/>
      <c r="G1003" s="16"/>
      <c r="I1003" s="16"/>
      <c r="J1003" s="16"/>
    </row>
    <row r="1004">
      <c r="E1004" s="16"/>
      <c r="F1004" s="16"/>
      <c r="G1004" s="16"/>
      <c r="I1004" s="16"/>
      <c r="J1004" s="16"/>
    </row>
    <row r="1005">
      <c r="E1005" s="16"/>
      <c r="F1005" s="16"/>
      <c r="G1005" s="16"/>
      <c r="I1005" s="16"/>
      <c r="J1005" s="16"/>
    </row>
    <row r="1006">
      <c r="E1006" s="16"/>
      <c r="F1006" s="16"/>
      <c r="G1006" s="16"/>
      <c r="I1006" s="16"/>
      <c r="J1006" s="16"/>
    </row>
    <row r="1007">
      <c r="E1007" s="16"/>
      <c r="F1007" s="16"/>
      <c r="G1007" s="16"/>
      <c r="I1007" s="16"/>
      <c r="J1007" s="16"/>
    </row>
    <row r="1008">
      <c r="E1008" s="16"/>
      <c r="F1008" s="16"/>
      <c r="G1008" s="16"/>
      <c r="I1008" s="16"/>
      <c r="J1008" s="16"/>
    </row>
    <row r="1009">
      <c r="E1009" s="16"/>
      <c r="F1009" s="16"/>
      <c r="G1009" s="16"/>
      <c r="I1009" s="16"/>
      <c r="J1009" s="16"/>
    </row>
    <row r="1010">
      <c r="E1010" s="16"/>
      <c r="F1010" s="16"/>
      <c r="G1010" s="16"/>
      <c r="I1010" s="16"/>
      <c r="J1010" s="16"/>
    </row>
    <row r="1011">
      <c r="E1011" s="16"/>
      <c r="F1011" s="16"/>
      <c r="G1011" s="16"/>
      <c r="I1011" s="16"/>
      <c r="J1011" s="16"/>
    </row>
    <row r="1012">
      <c r="E1012" s="16"/>
      <c r="F1012" s="16"/>
      <c r="G1012" s="16"/>
      <c r="I1012" s="16"/>
      <c r="J1012" s="16"/>
    </row>
    <row r="1013">
      <c r="E1013" s="16"/>
      <c r="F1013" s="16"/>
      <c r="G1013" s="16"/>
      <c r="I1013" s="16"/>
      <c r="J1013" s="16"/>
    </row>
    <row r="1014">
      <c r="E1014" s="16"/>
      <c r="F1014" s="16"/>
      <c r="G1014" s="16"/>
      <c r="I1014" s="16"/>
      <c r="J1014" s="16"/>
    </row>
    <row r="1015">
      <c r="E1015" s="16"/>
      <c r="F1015" s="16"/>
      <c r="G1015" s="16"/>
      <c r="I1015" s="16"/>
      <c r="J1015" s="16"/>
    </row>
    <row r="1016">
      <c r="E1016" s="16"/>
      <c r="F1016" s="16"/>
      <c r="G1016" s="16"/>
      <c r="I1016" s="16"/>
      <c r="J1016" s="16"/>
    </row>
    <row r="1017">
      <c r="E1017" s="16"/>
      <c r="F1017" s="16"/>
      <c r="G1017" s="16"/>
      <c r="I1017" s="16"/>
      <c r="J1017" s="16"/>
    </row>
    <row r="1018">
      <c r="E1018" s="16"/>
      <c r="F1018" s="16"/>
      <c r="G1018" s="16"/>
      <c r="I1018" s="16"/>
      <c r="J1018" s="16"/>
    </row>
    <row r="1019">
      <c r="E1019" s="16"/>
      <c r="F1019" s="16"/>
      <c r="G1019" s="16"/>
      <c r="I1019" s="16"/>
      <c r="J1019" s="16"/>
    </row>
    <row r="1020">
      <c r="E1020" s="16"/>
      <c r="F1020" s="16"/>
      <c r="G1020" s="16"/>
      <c r="I1020" s="16"/>
      <c r="J1020" s="16"/>
    </row>
    <row r="1021">
      <c r="E1021" s="16"/>
      <c r="F1021" s="16"/>
      <c r="G1021" s="16"/>
      <c r="I1021" s="16"/>
      <c r="J1021" s="16"/>
    </row>
    <row r="1022">
      <c r="E1022" s="16"/>
      <c r="F1022" s="16"/>
      <c r="G1022" s="16"/>
      <c r="I1022" s="16"/>
      <c r="J1022" s="16"/>
    </row>
    <row r="1023">
      <c r="E1023" s="16"/>
      <c r="F1023" s="16"/>
      <c r="G1023" s="16"/>
      <c r="I1023" s="16"/>
      <c r="J1023" s="16"/>
    </row>
    <row r="1024">
      <c r="E1024" s="16"/>
      <c r="F1024" s="16"/>
      <c r="G1024" s="16"/>
      <c r="I1024" s="16"/>
      <c r="J1024" s="16"/>
    </row>
    <row r="1025">
      <c r="E1025" s="16"/>
      <c r="F1025" s="16"/>
      <c r="G1025" s="16"/>
      <c r="I1025" s="16"/>
      <c r="J1025" s="16"/>
    </row>
    <row r="1026">
      <c r="E1026" s="16"/>
      <c r="F1026" s="16"/>
      <c r="G1026" s="16"/>
      <c r="I1026" s="16"/>
      <c r="J1026" s="16"/>
    </row>
    <row r="1027">
      <c r="E1027" s="16"/>
      <c r="F1027" s="16"/>
      <c r="G1027" s="16"/>
      <c r="I1027" s="16"/>
      <c r="J1027" s="16"/>
    </row>
    <row r="1028">
      <c r="E1028" s="16"/>
      <c r="F1028" s="16"/>
      <c r="G1028" s="16"/>
      <c r="I1028" s="16"/>
      <c r="J1028" s="16"/>
    </row>
    <row r="1029">
      <c r="E1029" s="16"/>
      <c r="F1029" s="16"/>
      <c r="G1029" s="16"/>
      <c r="I1029" s="16"/>
      <c r="J1029" s="16"/>
    </row>
    <row r="1030">
      <c r="E1030" s="16"/>
      <c r="F1030" s="16"/>
      <c r="G1030" s="16"/>
      <c r="I1030" s="16"/>
      <c r="J1030" s="16"/>
    </row>
    <row r="1031">
      <c r="E1031" s="16"/>
      <c r="F1031" s="16"/>
      <c r="G1031" s="16"/>
      <c r="I1031" s="16"/>
      <c r="J1031" s="16"/>
    </row>
    <row r="1032">
      <c r="E1032" s="16"/>
      <c r="F1032" s="16"/>
      <c r="G1032" s="16"/>
      <c r="I1032" s="16"/>
      <c r="J1032" s="16"/>
    </row>
    <row r="1033">
      <c r="E1033" s="16"/>
      <c r="F1033" s="16"/>
      <c r="G1033" s="16"/>
      <c r="I1033" s="16"/>
      <c r="J1033" s="16"/>
    </row>
    <row r="1034">
      <c r="E1034" s="16"/>
      <c r="F1034" s="16"/>
      <c r="G1034" s="16"/>
      <c r="I1034" s="16"/>
      <c r="J1034" s="16"/>
    </row>
    <row r="1035">
      <c r="E1035" s="16"/>
      <c r="F1035" s="16"/>
      <c r="G1035" s="16"/>
      <c r="I1035" s="16"/>
      <c r="J1035" s="16"/>
    </row>
    <row r="1036">
      <c r="E1036" s="16"/>
      <c r="F1036" s="16"/>
      <c r="G1036" s="16"/>
      <c r="I1036" s="16"/>
      <c r="J1036" s="16"/>
    </row>
    <row r="1037">
      <c r="E1037" s="16"/>
      <c r="F1037" s="16"/>
      <c r="G1037" s="16"/>
      <c r="I1037" s="16"/>
      <c r="J1037" s="16"/>
    </row>
    <row r="1038">
      <c r="E1038" s="16"/>
      <c r="F1038" s="16"/>
      <c r="G1038" s="16"/>
      <c r="I1038" s="16"/>
      <c r="J1038" s="16"/>
    </row>
    <row r="1039">
      <c r="E1039" s="16"/>
      <c r="F1039" s="16"/>
      <c r="G1039" s="16"/>
      <c r="I1039" s="16"/>
      <c r="J1039" s="16"/>
    </row>
    <row r="1040">
      <c r="E1040" s="16"/>
      <c r="F1040" s="16"/>
      <c r="G1040" s="16"/>
      <c r="I1040" s="16"/>
      <c r="J1040" s="16"/>
    </row>
    <row r="1041">
      <c r="E1041" s="16"/>
      <c r="F1041" s="16"/>
      <c r="G1041" s="16"/>
      <c r="I1041" s="16"/>
      <c r="J1041" s="16"/>
    </row>
    <row r="1042">
      <c r="E1042" s="16"/>
      <c r="F1042" s="16"/>
      <c r="G1042" s="16"/>
      <c r="I1042" s="16"/>
      <c r="J1042" s="16"/>
    </row>
    <row r="1043">
      <c r="E1043" s="16"/>
      <c r="F1043" s="16"/>
      <c r="G1043" s="16"/>
      <c r="I1043" s="16"/>
      <c r="J1043" s="16"/>
    </row>
    <row r="1044">
      <c r="E1044" s="16"/>
      <c r="F1044" s="16"/>
      <c r="G1044" s="16"/>
      <c r="I1044" s="16"/>
      <c r="J1044" s="16"/>
    </row>
    <row r="1045">
      <c r="E1045" s="16"/>
      <c r="F1045" s="16"/>
      <c r="G1045" s="16"/>
      <c r="I1045" s="16"/>
      <c r="J1045" s="16"/>
    </row>
    <row r="1046">
      <c r="E1046" s="16"/>
      <c r="F1046" s="16"/>
      <c r="G1046" s="16"/>
      <c r="I1046" s="16"/>
      <c r="J1046" s="16"/>
    </row>
    <row r="1047">
      <c r="E1047" s="16"/>
      <c r="F1047" s="16"/>
      <c r="G1047" s="16"/>
      <c r="I1047" s="16"/>
      <c r="J1047" s="16"/>
    </row>
    <row r="1048">
      <c r="E1048" s="16"/>
      <c r="F1048" s="16"/>
      <c r="G1048" s="16"/>
      <c r="I1048" s="16"/>
      <c r="J1048" s="16"/>
    </row>
    <row r="1049">
      <c r="E1049" s="16"/>
      <c r="F1049" s="16"/>
      <c r="G1049" s="16"/>
      <c r="I1049" s="16"/>
      <c r="J1049" s="16"/>
    </row>
    <row r="1050">
      <c r="E1050" s="16"/>
      <c r="F1050" s="16"/>
      <c r="G1050" s="16"/>
      <c r="I1050" s="16"/>
      <c r="J1050" s="16"/>
    </row>
    <row r="1051">
      <c r="E1051" s="16"/>
      <c r="F1051" s="16"/>
      <c r="G1051" s="16"/>
      <c r="I1051" s="16"/>
      <c r="J1051" s="16"/>
    </row>
    <row r="1052">
      <c r="E1052" s="16"/>
      <c r="F1052" s="16"/>
      <c r="G1052" s="16"/>
      <c r="I1052" s="16"/>
      <c r="J1052" s="16"/>
    </row>
    <row r="1053">
      <c r="E1053" s="16"/>
      <c r="F1053" s="16"/>
      <c r="G1053" s="16"/>
      <c r="I1053" s="16"/>
      <c r="J1053" s="16"/>
    </row>
    <row r="1054">
      <c r="E1054" s="16"/>
      <c r="F1054" s="16"/>
      <c r="G1054" s="16"/>
      <c r="I1054" s="16"/>
      <c r="J1054" s="16"/>
    </row>
    <row r="1055">
      <c r="E1055" s="16"/>
      <c r="F1055" s="16"/>
      <c r="G1055" s="16"/>
      <c r="I1055" s="16"/>
      <c r="J1055" s="16"/>
    </row>
    <row r="1056">
      <c r="E1056" s="16"/>
      <c r="F1056" s="16"/>
      <c r="G1056" s="16"/>
      <c r="I1056" s="16"/>
      <c r="J1056" s="16"/>
    </row>
    <row r="1057">
      <c r="E1057" s="16"/>
      <c r="F1057" s="16"/>
      <c r="G1057" s="16"/>
      <c r="I1057" s="16"/>
      <c r="J1057" s="16"/>
    </row>
    <row r="1058">
      <c r="E1058" s="16"/>
      <c r="F1058" s="16"/>
      <c r="G1058" s="16"/>
      <c r="I1058" s="16"/>
      <c r="J1058" s="16"/>
    </row>
    <row r="1059">
      <c r="E1059" s="16"/>
      <c r="F1059" s="16"/>
      <c r="G1059" s="16"/>
      <c r="I1059" s="16"/>
      <c r="J1059" s="16"/>
    </row>
    <row r="1060">
      <c r="E1060" s="16"/>
      <c r="F1060" s="16"/>
      <c r="G1060" s="16"/>
      <c r="I1060" s="16"/>
      <c r="J1060" s="16"/>
    </row>
    <row r="1061">
      <c r="E1061" s="16"/>
      <c r="F1061" s="16"/>
      <c r="G1061" s="16"/>
      <c r="I1061" s="16"/>
      <c r="J1061" s="16"/>
    </row>
    <row r="1062">
      <c r="E1062" s="16"/>
      <c r="F1062" s="16"/>
      <c r="G1062" s="16"/>
      <c r="I1062" s="16"/>
      <c r="J1062" s="16"/>
    </row>
    <row r="1063">
      <c r="E1063" s="16"/>
      <c r="F1063" s="16"/>
      <c r="G1063" s="16"/>
      <c r="I1063" s="16"/>
      <c r="J1063" s="16"/>
    </row>
    <row r="1064">
      <c r="E1064" s="16"/>
      <c r="F1064" s="16"/>
      <c r="G1064" s="16"/>
      <c r="I1064" s="16"/>
      <c r="J1064" s="16"/>
    </row>
    <row r="1065">
      <c r="E1065" s="16"/>
      <c r="F1065" s="16"/>
      <c r="G1065" s="16"/>
      <c r="I1065" s="16"/>
      <c r="J1065" s="16"/>
    </row>
    <row r="1066">
      <c r="E1066" s="16"/>
      <c r="F1066" s="16"/>
      <c r="G1066" s="16"/>
      <c r="I1066" s="16"/>
      <c r="J1066" s="16"/>
    </row>
    <row r="1067">
      <c r="E1067" s="16"/>
      <c r="F1067" s="16"/>
      <c r="G1067" s="16"/>
      <c r="I1067" s="16"/>
      <c r="J1067" s="16"/>
    </row>
    <row r="1068">
      <c r="E1068" s="16"/>
      <c r="F1068" s="16"/>
      <c r="G1068" s="16"/>
      <c r="I1068" s="16"/>
      <c r="J1068" s="16"/>
    </row>
    <row r="1069">
      <c r="E1069" s="16"/>
      <c r="F1069" s="16"/>
      <c r="G1069" s="16"/>
      <c r="I1069" s="16"/>
      <c r="J1069" s="16"/>
    </row>
    <row r="1070">
      <c r="E1070" s="16"/>
      <c r="F1070" s="16"/>
      <c r="G1070" s="16"/>
      <c r="I1070" s="16"/>
      <c r="J1070" s="16"/>
    </row>
    <row r="1071">
      <c r="E1071" s="16"/>
      <c r="F1071" s="16"/>
      <c r="G1071" s="16"/>
      <c r="I1071" s="16"/>
      <c r="J1071" s="16"/>
    </row>
    <row r="1072">
      <c r="E1072" s="16"/>
      <c r="F1072" s="16"/>
      <c r="G1072" s="16"/>
      <c r="I1072" s="16"/>
      <c r="J1072" s="16"/>
    </row>
    <row r="1073">
      <c r="E1073" s="16"/>
      <c r="F1073" s="16"/>
      <c r="G1073" s="16"/>
      <c r="I1073" s="16"/>
      <c r="J1073" s="16"/>
    </row>
    <row r="1074">
      <c r="E1074" s="16"/>
      <c r="F1074" s="16"/>
      <c r="G1074" s="16"/>
      <c r="I1074" s="16"/>
      <c r="J1074" s="16"/>
    </row>
    <row r="1075">
      <c r="E1075" s="16"/>
      <c r="F1075" s="16"/>
      <c r="G1075" s="16"/>
      <c r="I1075" s="16"/>
      <c r="J1075" s="16"/>
    </row>
    <row r="1076">
      <c r="E1076" s="16"/>
      <c r="F1076" s="16"/>
      <c r="G1076" s="16"/>
      <c r="I1076" s="16"/>
      <c r="J1076" s="16"/>
    </row>
    <row r="1077">
      <c r="E1077" s="16"/>
      <c r="F1077" s="16"/>
      <c r="G1077" s="16"/>
      <c r="I1077" s="16"/>
      <c r="J1077" s="16"/>
    </row>
    <row r="1078">
      <c r="E1078" s="16"/>
      <c r="F1078" s="16"/>
      <c r="G1078" s="16"/>
      <c r="I1078" s="16"/>
      <c r="J1078" s="16"/>
    </row>
    <row r="1079">
      <c r="E1079" s="16"/>
      <c r="F1079" s="16"/>
      <c r="G1079" s="16"/>
      <c r="I1079" s="16"/>
      <c r="J1079" s="16"/>
    </row>
    <row r="1080">
      <c r="E1080" s="16"/>
      <c r="F1080" s="16"/>
      <c r="G1080" s="16"/>
      <c r="I1080" s="16"/>
      <c r="J1080" s="16"/>
    </row>
    <row r="1081">
      <c r="E1081" s="16"/>
      <c r="F1081" s="16"/>
      <c r="G1081" s="16"/>
      <c r="I1081" s="16"/>
      <c r="J1081" s="16"/>
    </row>
    <row r="1082">
      <c r="E1082" s="16"/>
      <c r="F1082" s="16"/>
      <c r="G1082" s="16"/>
      <c r="I1082" s="16"/>
      <c r="J1082" s="16"/>
    </row>
    <row r="1083">
      <c r="E1083" s="16"/>
      <c r="F1083" s="16"/>
      <c r="G1083" s="16"/>
      <c r="I1083" s="16"/>
      <c r="J1083" s="16"/>
    </row>
    <row r="1084">
      <c r="E1084" s="16"/>
      <c r="F1084" s="16"/>
      <c r="G1084" s="16"/>
      <c r="I1084" s="16"/>
      <c r="J1084" s="16"/>
    </row>
    <row r="1085">
      <c r="E1085" s="16"/>
      <c r="F1085" s="16"/>
      <c r="G1085" s="16"/>
      <c r="I1085" s="16"/>
      <c r="J1085" s="16"/>
    </row>
    <row r="1086">
      <c r="E1086" s="16"/>
      <c r="F1086" s="16"/>
      <c r="G1086" s="16"/>
      <c r="I1086" s="16"/>
      <c r="J1086" s="16"/>
    </row>
    <row r="1087">
      <c r="E1087" s="16"/>
      <c r="F1087" s="16"/>
      <c r="G1087" s="16"/>
      <c r="I1087" s="16"/>
      <c r="J1087" s="16"/>
    </row>
    <row r="1088">
      <c r="E1088" s="16"/>
      <c r="F1088" s="16"/>
      <c r="G1088" s="16"/>
      <c r="I1088" s="16"/>
      <c r="J1088" s="16"/>
    </row>
    <row r="1089">
      <c r="E1089" s="16"/>
      <c r="F1089" s="16"/>
      <c r="G1089" s="16"/>
      <c r="I1089" s="16"/>
      <c r="J1089" s="16"/>
    </row>
    <row r="1090">
      <c r="E1090" s="16"/>
      <c r="F1090" s="16"/>
      <c r="G1090" s="16"/>
      <c r="I1090" s="16"/>
      <c r="J1090" s="16"/>
    </row>
  </sheetData>
  <mergeCells count="3">
    <mergeCell ref="C100:L100"/>
    <mergeCell ref="C101:L101"/>
    <mergeCell ref="C102:F102"/>
  </mergeCells>
  <hyperlinks>
    <hyperlink r:id="rId1" ref="M14"/>
    <hyperlink r:id="rId2" ref="M15"/>
    <hyperlink r:id="rId3" ref="M16"/>
    <hyperlink r:id="rId4" ref="M17"/>
    <hyperlink r:id="rId5" ref="M19"/>
    <hyperlink r:id="rId6" ref="M20"/>
    <hyperlink r:id="rId7" ref="M21"/>
    <hyperlink r:id="rId8" ref="O21"/>
    <hyperlink r:id="rId9" ref="M24"/>
    <hyperlink r:id="rId10" ref="O24"/>
    <hyperlink r:id="rId11" ref="M25"/>
    <hyperlink r:id="rId12" ref="M27"/>
    <hyperlink r:id="rId13" ref="M29"/>
    <hyperlink r:id="rId14" ref="M32"/>
    <hyperlink r:id="rId15" ref="Q32"/>
    <hyperlink r:id="rId16" ref="M33"/>
    <hyperlink r:id="rId17" ref="M34"/>
    <hyperlink r:id="rId18" ref="M38"/>
    <hyperlink r:id="rId19" ref="M41"/>
    <hyperlink r:id="rId20" ref="M42"/>
    <hyperlink r:id="rId21" ref="M44"/>
    <hyperlink r:id="rId22" ref="M45"/>
    <hyperlink r:id="rId23" ref="M46"/>
    <hyperlink r:id="rId24" ref="M49"/>
    <hyperlink r:id="rId25" ref="L83"/>
    <hyperlink r:id="rId26" ref="N100"/>
    <hyperlink r:id="rId27" ref="M110"/>
    <hyperlink r:id="rId28" ref="B138"/>
    <hyperlink r:id="rId29" ref="B139"/>
    <hyperlink r:id="rId30" ref="B140"/>
    <hyperlink r:id="rId31" ref="K149"/>
    <hyperlink r:id="rId32" ref="K150"/>
    <hyperlink r:id="rId33" ref="K151"/>
    <hyperlink r:id="rId34" ref="K152"/>
    <hyperlink r:id="rId35" ref="K153"/>
    <hyperlink r:id="rId36" ref="K154"/>
    <hyperlink r:id="rId37" ref="J183"/>
    <hyperlink r:id="rId38" ref="L205"/>
    <hyperlink r:id="rId39" ref="L207"/>
    <hyperlink r:id="rId40" ref="L208"/>
    <hyperlink r:id="rId41" ref="L209"/>
    <hyperlink r:id="rId42" ref="L211"/>
    <hyperlink r:id="rId43" ref="L213"/>
    <hyperlink r:id="rId44" ref="L214"/>
    <hyperlink r:id="rId45" ref="L215"/>
    <hyperlink r:id="rId46" ref="L216"/>
    <hyperlink r:id="rId47" ref="L217"/>
    <hyperlink r:id="rId48" ref="L218"/>
    <hyperlink r:id="rId49" ref="L219"/>
    <hyperlink r:id="rId50" ref="L221"/>
    <hyperlink r:id="rId51" ref="L223"/>
    <hyperlink r:id="rId52" ref="L224"/>
    <hyperlink r:id="rId53" ref="L226"/>
    <hyperlink r:id="rId54" ref="L228"/>
    <hyperlink r:id="rId55" ref="L229"/>
    <hyperlink r:id="rId56" ref="L231"/>
    <hyperlink r:id="rId57" ref="L234"/>
    <hyperlink r:id="rId58" ref="E259"/>
    <hyperlink r:id="rId59" ref="I262"/>
    <hyperlink r:id="rId60" ref="I263"/>
  </hyperlinks>
  <printOptions gridLines="1" horizontalCentered="1"/>
  <pageMargins bottom="0.75" footer="0.0" header="0.0" left="0.7" right="0.7" top="0.75"/>
  <pageSetup fitToHeight="0" cellComments="atEnd" orientation="landscape" pageOrder="overThenDown"/>
  <drawing r:id="rId6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35.86"/>
  </cols>
  <sheetData>
    <row r="1">
      <c r="A1" s="115" t="s">
        <v>308</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row>
    <row r="2">
      <c r="A2" s="117"/>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row>
    <row r="3">
      <c r="A3" s="115" t="s">
        <v>309</v>
      </c>
      <c r="B3" s="117"/>
      <c r="C3" s="117"/>
      <c r="D3" s="117"/>
      <c r="E3" s="117"/>
      <c r="F3" s="117"/>
      <c r="G3" s="115" t="s">
        <v>310</v>
      </c>
      <c r="H3" s="117"/>
      <c r="I3" s="117"/>
      <c r="J3" s="117"/>
      <c r="K3" s="117"/>
      <c r="L3" s="117"/>
      <c r="M3" s="117"/>
      <c r="T3" s="115" t="s">
        <v>311</v>
      </c>
    </row>
    <row r="4">
      <c r="A4" s="115" t="s">
        <v>312</v>
      </c>
      <c r="B4" s="117"/>
      <c r="C4" s="117"/>
      <c r="D4" s="117"/>
      <c r="E4" s="117"/>
      <c r="F4" s="117"/>
      <c r="G4" s="117"/>
      <c r="H4" s="117"/>
      <c r="I4" s="117"/>
      <c r="J4" s="117"/>
      <c r="K4" s="117"/>
      <c r="L4" s="117"/>
      <c r="M4" s="117"/>
      <c r="T4" s="117"/>
    </row>
    <row r="5">
      <c r="A5" s="115" t="s">
        <v>313</v>
      </c>
      <c r="B5" s="117"/>
      <c r="C5" s="117"/>
      <c r="D5" s="117"/>
      <c r="E5" s="117"/>
      <c r="F5" s="117"/>
      <c r="G5" s="115" t="s">
        <v>314</v>
      </c>
      <c r="H5" s="117"/>
      <c r="I5" s="117"/>
      <c r="J5" s="117"/>
      <c r="K5" s="117"/>
      <c r="L5" s="117"/>
      <c r="M5" s="117"/>
      <c r="T5" s="117"/>
    </row>
    <row r="6">
      <c r="A6" s="115" t="s">
        <v>315</v>
      </c>
      <c r="B6" s="117"/>
      <c r="C6" s="117"/>
      <c r="D6" s="117"/>
      <c r="E6" s="117"/>
      <c r="F6" s="117"/>
      <c r="G6" s="117"/>
      <c r="H6" s="117"/>
      <c r="I6" s="117"/>
      <c r="J6" s="117"/>
      <c r="K6" s="117"/>
      <c r="L6" s="117"/>
      <c r="M6" s="117"/>
      <c r="T6" s="117"/>
    </row>
    <row r="7">
      <c r="A7" s="115" t="s">
        <v>316</v>
      </c>
      <c r="B7" s="117"/>
      <c r="C7" s="117"/>
      <c r="D7" s="117"/>
      <c r="E7" s="117"/>
      <c r="F7" s="117"/>
      <c r="G7" s="117"/>
      <c r="H7" s="117"/>
      <c r="I7" s="117"/>
      <c r="J7" s="117"/>
      <c r="K7" s="117"/>
      <c r="L7" s="117"/>
      <c r="M7" s="117"/>
      <c r="T7" s="117"/>
    </row>
    <row r="8">
      <c r="A8" s="115" t="s">
        <v>317</v>
      </c>
      <c r="B8" s="117"/>
      <c r="C8" s="117"/>
      <c r="D8" s="117"/>
      <c r="E8" s="117"/>
      <c r="F8" s="117"/>
      <c r="G8" s="117"/>
      <c r="H8" s="117"/>
      <c r="I8" s="117"/>
      <c r="J8" s="117"/>
      <c r="K8" s="117"/>
      <c r="L8" s="117"/>
      <c r="M8" s="117"/>
      <c r="T8" s="117"/>
    </row>
    <row r="9">
      <c r="A9" s="115" t="s">
        <v>318</v>
      </c>
      <c r="B9" s="117"/>
      <c r="C9" s="117"/>
      <c r="D9" s="117"/>
      <c r="E9" s="117"/>
      <c r="F9" s="117"/>
      <c r="G9" s="115" t="s">
        <v>319</v>
      </c>
      <c r="H9" s="117"/>
      <c r="I9" s="117"/>
      <c r="J9" s="117"/>
      <c r="K9" s="117"/>
      <c r="L9" s="117"/>
      <c r="M9" s="117"/>
      <c r="T9" s="117"/>
    </row>
    <row r="10">
      <c r="A10" s="117"/>
      <c r="B10" s="117"/>
      <c r="C10" s="117"/>
      <c r="D10" s="117"/>
      <c r="E10" s="117"/>
      <c r="F10" s="117"/>
      <c r="G10" s="117"/>
      <c r="H10" s="117"/>
      <c r="I10" s="117"/>
      <c r="J10" s="117"/>
      <c r="K10" s="117"/>
      <c r="L10" s="117"/>
      <c r="M10" s="117"/>
      <c r="T10" s="117"/>
    </row>
    <row r="11">
      <c r="A11" s="117"/>
      <c r="B11" s="117"/>
      <c r="C11" s="117"/>
      <c r="D11" s="117"/>
      <c r="E11" s="117"/>
      <c r="F11" s="117"/>
      <c r="G11" s="117"/>
      <c r="H11" s="117"/>
      <c r="I11" s="117"/>
      <c r="J11" s="117"/>
      <c r="K11" s="117"/>
      <c r="L11" s="117"/>
      <c r="M11" s="117"/>
      <c r="T11" s="117"/>
    </row>
    <row r="12">
      <c r="A12" s="117"/>
      <c r="B12" s="117"/>
      <c r="C12" s="117"/>
      <c r="D12" s="117"/>
      <c r="E12" s="117"/>
      <c r="F12" s="117"/>
      <c r="G12" s="117"/>
      <c r="H12" s="117"/>
      <c r="I12" s="117"/>
      <c r="J12" s="117"/>
      <c r="K12" s="117"/>
      <c r="L12" s="117"/>
      <c r="M12" s="117"/>
      <c r="T12" s="117"/>
    </row>
    <row r="13">
      <c r="A13" s="115" t="s">
        <v>320</v>
      </c>
      <c r="B13" s="117"/>
      <c r="C13" s="117"/>
      <c r="D13" s="117"/>
      <c r="E13" s="117"/>
      <c r="F13" s="117"/>
      <c r="G13" s="117"/>
      <c r="H13" s="117"/>
      <c r="I13" s="117"/>
      <c r="J13" s="117"/>
      <c r="K13" s="117"/>
      <c r="L13" s="117"/>
      <c r="M13" s="117"/>
      <c r="T13" s="117"/>
    </row>
    <row r="14">
      <c r="A14" s="115" t="s">
        <v>321</v>
      </c>
      <c r="B14" s="117"/>
      <c r="C14" s="117"/>
      <c r="D14" s="117"/>
      <c r="E14" s="117"/>
      <c r="F14" s="117"/>
      <c r="G14" s="115" t="s">
        <v>322</v>
      </c>
      <c r="H14" s="117"/>
      <c r="I14" s="117"/>
      <c r="J14" s="117"/>
      <c r="K14" s="117"/>
      <c r="L14" s="117"/>
      <c r="M14" s="117"/>
      <c r="T14" s="117"/>
    </row>
    <row r="15">
      <c r="A15" s="117"/>
      <c r="B15" s="117"/>
      <c r="C15" s="117"/>
      <c r="D15" s="117"/>
      <c r="E15" s="117"/>
      <c r="F15" s="117"/>
      <c r="G15" s="115" t="s">
        <v>323</v>
      </c>
      <c r="H15" s="117"/>
      <c r="I15" s="117"/>
      <c r="J15" s="117"/>
      <c r="K15" s="117"/>
      <c r="L15" s="117"/>
      <c r="M15" s="117"/>
      <c r="T15" s="117"/>
    </row>
    <row r="16">
      <c r="A16" s="117"/>
      <c r="B16" s="117"/>
      <c r="C16" s="117"/>
      <c r="D16" s="117"/>
      <c r="E16" s="117"/>
      <c r="F16" s="117"/>
      <c r="G16" s="117"/>
      <c r="H16" s="117"/>
      <c r="I16" s="117"/>
      <c r="J16" s="117"/>
      <c r="K16" s="117"/>
      <c r="L16" s="117"/>
      <c r="M16" s="117"/>
      <c r="T16" s="117"/>
    </row>
    <row r="17">
      <c r="A17" s="115" t="s">
        <v>324</v>
      </c>
      <c r="B17" s="117"/>
      <c r="C17" s="117"/>
      <c r="D17" s="117"/>
      <c r="E17" s="117"/>
      <c r="F17" s="117"/>
      <c r="G17" s="115" t="s">
        <v>325</v>
      </c>
      <c r="H17" s="117"/>
      <c r="I17" s="117"/>
      <c r="J17" s="117"/>
      <c r="K17" s="117"/>
      <c r="L17" s="117"/>
      <c r="M17" s="117"/>
      <c r="T17" s="117"/>
    </row>
    <row r="18">
      <c r="A18" s="117"/>
      <c r="B18" s="117"/>
      <c r="C18" s="117"/>
      <c r="D18" s="117"/>
      <c r="E18" s="117"/>
      <c r="F18" s="117"/>
      <c r="G18" s="117"/>
      <c r="H18" s="117"/>
      <c r="I18" s="117"/>
      <c r="J18" s="117"/>
      <c r="K18" s="117"/>
      <c r="L18" s="117"/>
      <c r="M18" s="117"/>
      <c r="T18" s="117"/>
    </row>
    <row r="19">
      <c r="A19" s="115" t="s">
        <v>326</v>
      </c>
      <c r="B19" s="117"/>
      <c r="C19" s="117"/>
      <c r="D19" s="117"/>
      <c r="E19" s="117"/>
      <c r="F19" s="117"/>
      <c r="G19" s="117"/>
      <c r="H19" s="117"/>
      <c r="I19" s="117"/>
      <c r="J19" s="117"/>
      <c r="K19" s="117"/>
      <c r="L19" s="117"/>
      <c r="M19" s="117"/>
      <c r="T19" s="117"/>
    </row>
    <row r="20">
      <c r="A20" s="115" t="s">
        <v>327</v>
      </c>
      <c r="B20" s="117"/>
      <c r="C20" s="117"/>
      <c r="D20" s="117"/>
      <c r="E20" s="117"/>
      <c r="F20" s="117"/>
      <c r="G20" s="115" t="s">
        <v>328</v>
      </c>
      <c r="H20" s="117"/>
      <c r="I20" s="117"/>
      <c r="J20" s="117"/>
      <c r="K20" s="117"/>
      <c r="L20" s="117"/>
      <c r="M20" s="117"/>
      <c r="T20" s="117"/>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42.43"/>
    <col customWidth="1" min="4" max="4" width="17.0"/>
    <col customWidth="1" min="7" max="7" width="15.57"/>
    <col customWidth="1" min="10" max="10" width="14.71"/>
    <col customWidth="1" min="11" max="11" width="20.71"/>
    <col customWidth="1" min="14" max="14" width="18.14"/>
    <col customWidth="1" min="15" max="15" width="23.43"/>
    <col customWidth="1" min="16" max="16" width="16.43"/>
    <col customWidth="1" min="17" max="17" width="47.0"/>
  </cols>
  <sheetData>
    <row r="1">
      <c r="A1" s="140" t="s">
        <v>329</v>
      </c>
      <c r="B1" s="141" t="s">
        <v>8</v>
      </c>
      <c r="C1" s="7" t="s">
        <v>330</v>
      </c>
      <c r="D1" s="142" t="s">
        <v>331</v>
      </c>
      <c r="E1" s="7" t="s">
        <v>9</v>
      </c>
      <c r="F1" s="7" t="s">
        <v>10</v>
      </c>
      <c r="G1" s="7" t="s">
        <v>11</v>
      </c>
      <c r="H1" s="8" t="s">
        <v>12</v>
      </c>
      <c r="I1" s="7" t="s">
        <v>13</v>
      </c>
      <c r="J1" s="8" t="s">
        <v>14</v>
      </c>
      <c r="K1" s="142" t="s">
        <v>332</v>
      </c>
      <c r="L1" s="8" t="s">
        <v>15</v>
      </c>
      <c r="M1" s="7" t="s">
        <v>16</v>
      </c>
      <c r="N1" s="9" t="s">
        <v>17</v>
      </c>
      <c r="O1" s="10" t="s">
        <v>18</v>
      </c>
    </row>
    <row r="2">
      <c r="A2" s="6" t="s">
        <v>333</v>
      </c>
      <c r="B2" s="143">
        <v>0.127</v>
      </c>
      <c r="C2" s="6">
        <v>1.4</v>
      </c>
      <c r="D2" s="6">
        <v>95.0</v>
      </c>
      <c r="F2" s="6">
        <v>61.0</v>
      </c>
      <c r="J2" s="17">
        <v>0.3</v>
      </c>
      <c r="L2" s="6">
        <v>1700.0</v>
      </c>
      <c r="O2" s="27" t="s">
        <v>334</v>
      </c>
      <c r="P2" s="27" t="s">
        <v>335</v>
      </c>
    </row>
    <row r="3">
      <c r="A3" s="30" t="s">
        <v>40</v>
      </c>
      <c r="B3" s="144">
        <v>0.0127</v>
      </c>
      <c r="C3" s="15">
        <v>1.4</v>
      </c>
      <c r="D3" s="6">
        <v>95.0</v>
      </c>
      <c r="E3" s="6"/>
      <c r="F3" s="6">
        <v>48.0</v>
      </c>
      <c r="H3" s="29">
        <v>1100.0</v>
      </c>
      <c r="J3" s="31">
        <v>0.3</v>
      </c>
      <c r="L3" s="20">
        <v>1730.0</v>
      </c>
      <c r="M3" s="6">
        <v>0.238</v>
      </c>
      <c r="O3" s="22" t="s">
        <v>43</v>
      </c>
      <c r="Q3" s="6"/>
      <c r="R3" s="16"/>
      <c r="S3" s="16"/>
      <c r="T3" s="16"/>
      <c r="U3" s="16"/>
      <c r="V3" s="16"/>
      <c r="W3" s="16"/>
      <c r="X3" s="16"/>
      <c r="Y3" s="16"/>
      <c r="Z3" s="16"/>
    </row>
    <row r="4">
      <c r="A4" s="6" t="s">
        <v>336</v>
      </c>
      <c r="B4" s="143">
        <v>0.203</v>
      </c>
      <c r="D4" s="6">
        <v>90.0</v>
      </c>
      <c r="F4" s="6">
        <v>175.0</v>
      </c>
      <c r="H4" s="6" t="s">
        <v>337</v>
      </c>
      <c r="J4" s="145"/>
      <c r="K4" s="6">
        <v>127.0</v>
      </c>
      <c r="O4" s="27" t="s">
        <v>338</v>
      </c>
    </row>
    <row r="5">
      <c r="A5" s="6" t="s">
        <v>339</v>
      </c>
      <c r="B5" s="143">
        <v>0.002</v>
      </c>
      <c r="C5" s="6" t="s">
        <v>340</v>
      </c>
      <c r="D5" s="6">
        <v>91.0</v>
      </c>
      <c r="F5" s="24">
        <f t="shared" ref="F5:G5" si="1">0.2*H5</f>
        <v>147200</v>
      </c>
      <c r="G5" s="6">
        <f t="shared" si="1"/>
        <v>119674.7967</v>
      </c>
      <c r="H5" s="20">
        <v>736000.0</v>
      </c>
      <c r="I5" s="24">
        <f>H5/(1+J5)</f>
        <v>598373.9837</v>
      </c>
      <c r="J5" s="20">
        <v>0.23</v>
      </c>
      <c r="K5" s="25">
        <v>2400.0</v>
      </c>
      <c r="L5" s="6">
        <v>2380.0</v>
      </c>
      <c r="M5" s="18">
        <v>3.0</v>
      </c>
      <c r="N5" s="6" t="s">
        <v>341</v>
      </c>
      <c r="O5" s="27" t="s">
        <v>342</v>
      </c>
      <c r="P5" s="27" t="s">
        <v>343</v>
      </c>
      <c r="Q5" s="27" t="s">
        <v>344</v>
      </c>
    </row>
    <row r="6">
      <c r="A6" s="6" t="s">
        <v>30</v>
      </c>
      <c r="B6" s="143">
        <v>3.0</v>
      </c>
    </row>
    <row r="7">
      <c r="B7" s="146"/>
    </row>
    <row r="8">
      <c r="B8" s="146"/>
    </row>
    <row r="9">
      <c r="B9" s="146"/>
    </row>
    <row r="10">
      <c r="A10" s="6"/>
      <c r="B10" s="141" t="s">
        <v>345</v>
      </c>
      <c r="C10" s="7" t="s">
        <v>346</v>
      </c>
      <c r="D10" s="8" t="s">
        <v>15</v>
      </c>
      <c r="E10" s="9" t="s">
        <v>347</v>
      </c>
    </row>
    <row r="11">
      <c r="A11" s="6" t="s">
        <v>333</v>
      </c>
      <c r="B11" s="143">
        <f t="shared" ref="B11:B15" si="2">B2/1000</f>
        <v>0.000127</v>
      </c>
      <c r="C11" s="6">
        <v>1.016</v>
      </c>
      <c r="D11" s="6">
        <v>1700.0</v>
      </c>
      <c r="E11" s="24">
        <f t="shared" ref="E11:E15" si="3">D11*C11*B11</f>
        <v>0.2193544</v>
      </c>
    </row>
    <row r="12">
      <c r="A12" s="30" t="s">
        <v>40</v>
      </c>
      <c r="B12" s="143">
        <f t="shared" si="2"/>
        <v>0.0000127</v>
      </c>
      <c r="C12" s="6">
        <v>1.016</v>
      </c>
      <c r="D12" s="20">
        <v>1730.0</v>
      </c>
      <c r="E12" s="24">
        <f t="shared" si="3"/>
        <v>0.022322536</v>
      </c>
    </row>
    <row r="13">
      <c r="A13" s="6" t="s">
        <v>336</v>
      </c>
      <c r="B13" s="143">
        <f t="shared" si="2"/>
        <v>0.000203</v>
      </c>
      <c r="C13" s="6">
        <v>1.016</v>
      </c>
      <c r="E13" s="24">
        <f t="shared" si="3"/>
        <v>0</v>
      </c>
    </row>
    <row r="14">
      <c r="A14" s="6" t="s">
        <v>339</v>
      </c>
      <c r="B14" s="143">
        <f t="shared" si="2"/>
        <v>0.000002</v>
      </c>
      <c r="C14" s="6">
        <v>1.016</v>
      </c>
      <c r="D14" s="6">
        <v>2380.0</v>
      </c>
      <c r="E14" s="24">
        <f t="shared" si="3"/>
        <v>0.00483616</v>
      </c>
    </row>
    <row r="15">
      <c r="A15" s="6" t="s">
        <v>30</v>
      </c>
      <c r="B15" s="143">
        <f t="shared" si="2"/>
        <v>0.003</v>
      </c>
      <c r="C15" s="6">
        <v>1.016</v>
      </c>
      <c r="D15" s="18">
        <v>1200.0</v>
      </c>
      <c r="E15" s="24">
        <f t="shared" si="3"/>
        <v>3.6576</v>
      </c>
    </row>
    <row r="16">
      <c r="B16" s="146"/>
    </row>
    <row r="17">
      <c r="B17" s="146"/>
    </row>
    <row r="18">
      <c r="B18" s="146"/>
    </row>
    <row r="19">
      <c r="B19" s="146"/>
    </row>
    <row r="20">
      <c r="B20" s="146"/>
    </row>
    <row r="21">
      <c r="B21" s="146"/>
    </row>
    <row r="22">
      <c r="B22" s="146"/>
    </row>
    <row r="23">
      <c r="B23" s="146"/>
    </row>
    <row r="24">
      <c r="B24" s="146"/>
    </row>
    <row r="25">
      <c r="B25" s="146"/>
    </row>
    <row r="26">
      <c r="B26" s="146"/>
    </row>
    <row r="27">
      <c r="B27" s="146"/>
    </row>
    <row r="28">
      <c r="B28" s="146"/>
    </row>
    <row r="29">
      <c r="B29" s="146"/>
    </row>
    <row r="30">
      <c r="B30" s="146"/>
    </row>
    <row r="31">
      <c r="B31" s="146"/>
    </row>
    <row r="32">
      <c r="B32" s="146"/>
    </row>
    <row r="33">
      <c r="B33" s="146"/>
    </row>
    <row r="34">
      <c r="B34" s="146"/>
    </row>
    <row r="35">
      <c r="B35" s="146"/>
    </row>
    <row r="36">
      <c r="B36" s="146"/>
    </row>
    <row r="37">
      <c r="B37" s="146"/>
    </row>
    <row r="38">
      <c r="B38" s="146"/>
    </row>
    <row r="39">
      <c r="B39" s="146"/>
    </row>
    <row r="40">
      <c r="B40" s="146"/>
    </row>
    <row r="41">
      <c r="B41" s="146"/>
    </row>
    <row r="42">
      <c r="B42" s="146"/>
    </row>
    <row r="43">
      <c r="B43" s="146"/>
    </row>
    <row r="44">
      <c r="B44" s="146"/>
    </row>
    <row r="45">
      <c r="B45" s="146"/>
    </row>
    <row r="46">
      <c r="B46" s="146"/>
    </row>
    <row r="47">
      <c r="B47" s="146"/>
    </row>
    <row r="48">
      <c r="B48" s="146"/>
    </row>
    <row r="49">
      <c r="B49" s="146"/>
    </row>
    <row r="50">
      <c r="B50" s="146"/>
    </row>
    <row r="51">
      <c r="B51" s="146"/>
    </row>
    <row r="52">
      <c r="B52" s="146"/>
    </row>
    <row r="53">
      <c r="B53" s="146"/>
    </row>
    <row r="54">
      <c r="B54" s="146"/>
    </row>
    <row r="55">
      <c r="B55" s="146"/>
    </row>
    <row r="56">
      <c r="B56" s="146"/>
    </row>
    <row r="57">
      <c r="B57" s="146"/>
    </row>
    <row r="58">
      <c r="B58" s="146"/>
    </row>
    <row r="59">
      <c r="B59" s="146"/>
    </row>
    <row r="60">
      <c r="B60" s="146"/>
    </row>
    <row r="61">
      <c r="B61" s="146"/>
    </row>
    <row r="62">
      <c r="B62" s="146"/>
    </row>
    <row r="63">
      <c r="B63" s="146"/>
    </row>
    <row r="64">
      <c r="B64" s="146"/>
    </row>
    <row r="65">
      <c r="B65" s="146"/>
    </row>
    <row r="66">
      <c r="B66" s="146"/>
    </row>
    <row r="67">
      <c r="B67" s="146"/>
    </row>
    <row r="68">
      <c r="B68" s="146"/>
    </row>
    <row r="69">
      <c r="B69" s="146"/>
    </row>
    <row r="70">
      <c r="B70" s="146"/>
    </row>
    <row r="71">
      <c r="B71" s="146"/>
    </row>
    <row r="72">
      <c r="B72" s="146"/>
    </row>
    <row r="73">
      <c r="B73" s="146"/>
    </row>
    <row r="74">
      <c r="B74" s="146"/>
    </row>
    <row r="75">
      <c r="B75" s="146"/>
    </row>
    <row r="76">
      <c r="B76" s="146"/>
    </row>
    <row r="77">
      <c r="B77" s="146"/>
    </row>
    <row r="78">
      <c r="B78" s="146"/>
    </row>
    <row r="79">
      <c r="B79" s="146"/>
    </row>
    <row r="80">
      <c r="B80" s="146"/>
    </row>
    <row r="81">
      <c r="B81" s="146"/>
    </row>
    <row r="82">
      <c r="B82" s="146"/>
    </row>
    <row r="83">
      <c r="B83" s="146"/>
    </row>
    <row r="84">
      <c r="B84" s="146"/>
    </row>
    <row r="85">
      <c r="B85" s="146"/>
    </row>
    <row r="86">
      <c r="B86" s="146"/>
    </row>
    <row r="87">
      <c r="B87" s="146"/>
    </row>
    <row r="88">
      <c r="B88" s="146"/>
    </row>
    <row r="89">
      <c r="B89" s="146"/>
    </row>
    <row r="90">
      <c r="B90" s="146"/>
    </row>
    <row r="91">
      <c r="B91" s="146"/>
    </row>
    <row r="92">
      <c r="B92" s="146"/>
    </row>
    <row r="93">
      <c r="B93" s="146"/>
    </row>
    <row r="94">
      <c r="B94" s="146"/>
    </row>
    <row r="95">
      <c r="B95" s="146"/>
    </row>
    <row r="96">
      <c r="B96" s="146"/>
    </row>
    <row r="97">
      <c r="B97" s="146"/>
    </row>
    <row r="98">
      <c r="B98" s="146"/>
    </row>
    <row r="99">
      <c r="B99" s="146"/>
    </row>
    <row r="100">
      <c r="B100" s="146"/>
    </row>
    <row r="101">
      <c r="B101" s="146"/>
    </row>
    <row r="102">
      <c r="B102" s="146"/>
    </row>
    <row r="103">
      <c r="B103" s="146"/>
    </row>
    <row r="104">
      <c r="B104" s="146"/>
    </row>
    <row r="105">
      <c r="B105" s="146"/>
    </row>
    <row r="106">
      <c r="B106" s="146"/>
    </row>
    <row r="107">
      <c r="B107" s="146"/>
    </row>
    <row r="108">
      <c r="B108" s="146"/>
    </row>
    <row r="109">
      <c r="B109" s="146"/>
    </row>
    <row r="110">
      <c r="B110" s="146"/>
    </row>
    <row r="111">
      <c r="B111" s="146"/>
    </row>
    <row r="112">
      <c r="B112" s="146"/>
    </row>
    <row r="113">
      <c r="B113" s="146"/>
    </row>
    <row r="114">
      <c r="B114" s="146"/>
    </row>
    <row r="115">
      <c r="B115" s="146"/>
    </row>
    <row r="116">
      <c r="B116" s="146"/>
    </row>
    <row r="117">
      <c r="B117" s="146"/>
    </row>
    <row r="118">
      <c r="B118" s="146"/>
    </row>
    <row r="119">
      <c r="B119" s="146"/>
    </row>
    <row r="120">
      <c r="B120" s="146"/>
    </row>
    <row r="121">
      <c r="B121" s="146"/>
    </row>
    <row r="122">
      <c r="B122" s="146"/>
    </row>
    <row r="123">
      <c r="B123" s="146"/>
    </row>
    <row r="124">
      <c r="B124" s="146"/>
    </row>
    <row r="125">
      <c r="B125" s="146"/>
    </row>
    <row r="126">
      <c r="B126" s="146"/>
    </row>
    <row r="127">
      <c r="B127" s="146"/>
    </row>
    <row r="128">
      <c r="B128" s="146"/>
    </row>
    <row r="129">
      <c r="B129" s="146"/>
    </row>
    <row r="130">
      <c r="B130" s="146"/>
    </row>
    <row r="131">
      <c r="B131" s="146"/>
    </row>
    <row r="132">
      <c r="B132" s="146"/>
    </row>
    <row r="133">
      <c r="B133" s="146"/>
    </row>
    <row r="134">
      <c r="B134" s="146"/>
    </row>
    <row r="135">
      <c r="B135" s="146"/>
    </row>
    <row r="136">
      <c r="B136" s="146"/>
    </row>
    <row r="137">
      <c r="B137" s="146"/>
    </row>
    <row r="138">
      <c r="B138" s="146"/>
    </row>
    <row r="139">
      <c r="B139" s="146"/>
    </row>
    <row r="140">
      <c r="B140" s="146"/>
    </row>
    <row r="141">
      <c r="B141" s="146"/>
    </row>
    <row r="142">
      <c r="B142" s="146"/>
    </row>
    <row r="143">
      <c r="B143" s="146"/>
    </row>
    <row r="144">
      <c r="B144" s="146"/>
    </row>
    <row r="145">
      <c r="B145" s="146"/>
    </row>
    <row r="146">
      <c r="B146" s="146"/>
    </row>
    <row r="147">
      <c r="B147" s="146"/>
    </row>
    <row r="148">
      <c r="B148" s="146"/>
    </row>
    <row r="149">
      <c r="B149" s="146"/>
    </row>
    <row r="150">
      <c r="B150" s="146"/>
    </row>
    <row r="151">
      <c r="B151" s="146"/>
    </row>
    <row r="152">
      <c r="B152" s="146"/>
    </row>
    <row r="153">
      <c r="B153" s="146"/>
    </row>
    <row r="154">
      <c r="B154" s="146"/>
    </row>
    <row r="155">
      <c r="B155" s="146"/>
    </row>
    <row r="156">
      <c r="B156" s="146"/>
    </row>
    <row r="157">
      <c r="B157" s="146"/>
    </row>
    <row r="158">
      <c r="B158" s="146"/>
    </row>
    <row r="159">
      <c r="B159" s="146"/>
    </row>
    <row r="160">
      <c r="B160" s="146"/>
    </row>
    <row r="161">
      <c r="B161" s="146"/>
    </row>
    <row r="162">
      <c r="B162" s="146"/>
    </row>
    <row r="163">
      <c r="B163" s="146"/>
    </row>
    <row r="164">
      <c r="B164" s="146"/>
    </row>
    <row r="165">
      <c r="B165" s="146"/>
    </row>
    <row r="166">
      <c r="B166" s="146"/>
    </row>
    <row r="167">
      <c r="B167" s="146"/>
    </row>
    <row r="168">
      <c r="B168" s="146"/>
    </row>
    <row r="169">
      <c r="B169" s="146"/>
    </row>
    <row r="170">
      <c r="B170" s="146"/>
    </row>
    <row r="171">
      <c r="B171" s="146"/>
    </row>
    <row r="172">
      <c r="B172" s="146"/>
    </row>
    <row r="173">
      <c r="B173" s="146"/>
    </row>
    <row r="174">
      <c r="B174" s="146"/>
    </row>
    <row r="175">
      <c r="B175" s="146"/>
    </row>
    <row r="176">
      <c r="B176" s="146"/>
    </row>
    <row r="177">
      <c r="B177" s="146"/>
    </row>
    <row r="178">
      <c r="B178" s="146"/>
    </row>
    <row r="179">
      <c r="B179" s="146"/>
    </row>
    <row r="180">
      <c r="B180" s="146"/>
    </row>
    <row r="181">
      <c r="B181" s="146"/>
    </row>
    <row r="182">
      <c r="B182" s="146"/>
    </row>
    <row r="183">
      <c r="B183" s="146"/>
    </row>
    <row r="184">
      <c r="B184" s="146"/>
    </row>
    <row r="185">
      <c r="B185" s="146"/>
    </row>
    <row r="186">
      <c r="B186" s="146"/>
    </row>
    <row r="187">
      <c r="B187" s="146"/>
    </row>
    <row r="188">
      <c r="B188" s="146"/>
    </row>
    <row r="189">
      <c r="B189" s="146"/>
    </row>
    <row r="190">
      <c r="B190" s="146"/>
    </row>
    <row r="191">
      <c r="B191" s="146"/>
    </row>
    <row r="192">
      <c r="B192" s="146"/>
    </row>
    <row r="193">
      <c r="B193" s="146"/>
    </row>
    <row r="194">
      <c r="B194" s="146"/>
    </row>
    <row r="195">
      <c r="B195" s="146"/>
    </row>
    <row r="196">
      <c r="B196" s="146"/>
    </row>
    <row r="197">
      <c r="B197" s="146"/>
    </row>
    <row r="198">
      <c r="B198" s="146"/>
    </row>
    <row r="199">
      <c r="B199" s="146"/>
    </row>
    <row r="200">
      <c r="B200" s="146"/>
    </row>
    <row r="201">
      <c r="B201" s="146"/>
    </row>
    <row r="202">
      <c r="B202" s="146"/>
    </row>
    <row r="203">
      <c r="B203" s="146"/>
    </row>
    <row r="204">
      <c r="B204" s="146"/>
    </row>
    <row r="205">
      <c r="B205" s="146"/>
    </row>
    <row r="206">
      <c r="B206" s="146"/>
    </row>
    <row r="207">
      <c r="B207" s="146"/>
    </row>
    <row r="208">
      <c r="B208" s="146"/>
    </row>
    <row r="209">
      <c r="B209" s="146"/>
    </row>
    <row r="210">
      <c r="B210" s="146"/>
    </row>
    <row r="211">
      <c r="B211" s="146"/>
    </row>
    <row r="212">
      <c r="B212" s="146"/>
    </row>
    <row r="213">
      <c r="B213" s="146"/>
    </row>
    <row r="214">
      <c r="B214" s="146"/>
    </row>
    <row r="215">
      <c r="B215" s="146"/>
    </row>
    <row r="216">
      <c r="B216" s="146"/>
    </row>
    <row r="217">
      <c r="B217" s="146"/>
    </row>
    <row r="218">
      <c r="B218" s="146"/>
    </row>
    <row r="219">
      <c r="B219" s="146"/>
    </row>
    <row r="220">
      <c r="B220" s="146"/>
    </row>
    <row r="221">
      <c r="B221" s="146"/>
    </row>
    <row r="222">
      <c r="B222" s="146"/>
    </row>
    <row r="223">
      <c r="B223" s="146"/>
    </row>
    <row r="224">
      <c r="B224" s="146"/>
    </row>
    <row r="225">
      <c r="B225" s="146"/>
    </row>
    <row r="226">
      <c r="B226" s="146"/>
    </row>
    <row r="227">
      <c r="B227" s="146"/>
    </row>
    <row r="228">
      <c r="B228" s="146"/>
    </row>
    <row r="229">
      <c r="B229" s="146"/>
    </row>
    <row r="230">
      <c r="B230" s="146"/>
    </row>
    <row r="231">
      <c r="B231" s="146"/>
    </row>
    <row r="232">
      <c r="B232" s="146"/>
    </row>
    <row r="233">
      <c r="B233" s="146"/>
    </row>
    <row r="234">
      <c r="B234" s="146"/>
    </row>
    <row r="235">
      <c r="B235" s="146"/>
    </row>
    <row r="236">
      <c r="B236" s="146"/>
    </row>
    <row r="237">
      <c r="B237" s="146"/>
    </row>
    <row r="238">
      <c r="B238" s="146"/>
    </row>
    <row r="239">
      <c r="B239" s="146"/>
    </row>
    <row r="240">
      <c r="B240" s="146"/>
    </row>
    <row r="241">
      <c r="B241" s="146"/>
    </row>
    <row r="242">
      <c r="B242" s="146"/>
    </row>
    <row r="243">
      <c r="B243" s="146"/>
    </row>
    <row r="244">
      <c r="B244" s="146"/>
    </row>
    <row r="245">
      <c r="B245" s="146"/>
    </row>
    <row r="246">
      <c r="B246" s="146"/>
    </row>
    <row r="247">
      <c r="B247" s="146"/>
    </row>
    <row r="248">
      <c r="B248" s="146"/>
    </row>
    <row r="249">
      <c r="B249" s="146"/>
    </row>
    <row r="250">
      <c r="B250" s="146"/>
    </row>
    <row r="251">
      <c r="B251" s="146"/>
    </row>
    <row r="252">
      <c r="B252" s="146"/>
    </row>
    <row r="253">
      <c r="B253" s="146"/>
    </row>
    <row r="254">
      <c r="B254" s="146"/>
    </row>
    <row r="255">
      <c r="B255" s="146"/>
    </row>
    <row r="256">
      <c r="B256" s="146"/>
    </row>
    <row r="257">
      <c r="B257" s="146"/>
    </row>
    <row r="258">
      <c r="B258" s="146"/>
    </row>
    <row r="259">
      <c r="B259" s="146"/>
    </row>
    <row r="260">
      <c r="B260" s="146"/>
    </row>
    <row r="261">
      <c r="B261" s="146"/>
    </row>
    <row r="262">
      <c r="B262" s="146"/>
    </row>
    <row r="263">
      <c r="B263" s="146"/>
    </row>
    <row r="264">
      <c r="B264" s="146"/>
    </row>
    <row r="265">
      <c r="B265" s="146"/>
    </row>
    <row r="266">
      <c r="B266" s="146"/>
    </row>
    <row r="267">
      <c r="B267" s="146"/>
    </row>
    <row r="268">
      <c r="B268" s="146"/>
    </row>
    <row r="269">
      <c r="B269" s="146"/>
    </row>
    <row r="270">
      <c r="B270" s="146"/>
    </row>
    <row r="271">
      <c r="B271" s="146"/>
    </row>
    <row r="272">
      <c r="B272" s="146"/>
    </row>
    <row r="273">
      <c r="B273" s="146"/>
    </row>
    <row r="274">
      <c r="B274" s="146"/>
    </row>
    <row r="275">
      <c r="B275" s="146"/>
    </row>
    <row r="276">
      <c r="B276" s="146"/>
    </row>
    <row r="277">
      <c r="B277" s="146"/>
    </row>
    <row r="278">
      <c r="B278" s="146"/>
    </row>
    <row r="279">
      <c r="B279" s="146"/>
    </row>
    <row r="280">
      <c r="B280" s="146"/>
    </row>
    <row r="281">
      <c r="B281" s="146"/>
    </row>
    <row r="282">
      <c r="B282" s="146"/>
    </row>
    <row r="283">
      <c r="B283" s="146"/>
    </row>
    <row r="284">
      <c r="B284" s="146"/>
    </row>
    <row r="285">
      <c r="B285" s="146"/>
    </row>
    <row r="286">
      <c r="B286" s="146"/>
    </row>
    <row r="287">
      <c r="B287" s="146"/>
    </row>
    <row r="288">
      <c r="B288" s="146"/>
    </row>
    <row r="289">
      <c r="B289" s="146"/>
    </row>
    <row r="290">
      <c r="B290" s="146"/>
    </row>
    <row r="291">
      <c r="B291" s="146"/>
    </row>
    <row r="292">
      <c r="B292" s="146"/>
    </row>
    <row r="293">
      <c r="B293" s="146"/>
    </row>
    <row r="294">
      <c r="B294" s="146"/>
    </row>
    <row r="295">
      <c r="B295" s="146"/>
    </row>
    <row r="296">
      <c r="B296" s="146"/>
    </row>
    <row r="297">
      <c r="B297" s="146"/>
    </row>
    <row r="298">
      <c r="B298" s="146"/>
    </row>
    <row r="299">
      <c r="B299" s="146"/>
    </row>
    <row r="300">
      <c r="B300" s="146"/>
    </row>
    <row r="301">
      <c r="B301" s="146"/>
    </row>
    <row r="302">
      <c r="B302" s="146"/>
    </row>
    <row r="303">
      <c r="B303" s="146"/>
    </row>
    <row r="304">
      <c r="B304" s="146"/>
    </row>
    <row r="305">
      <c r="B305" s="146"/>
    </row>
    <row r="306">
      <c r="B306" s="146"/>
    </row>
    <row r="307">
      <c r="B307" s="146"/>
    </row>
    <row r="308">
      <c r="B308" s="146"/>
    </row>
    <row r="309">
      <c r="B309" s="146"/>
    </row>
    <row r="310">
      <c r="B310" s="146"/>
    </row>
    <row r="311">
      <c r="B311" s="146"/>
    </row>
    <row r="312">
      <c r="B312" s="146"/>
    </row>
    <row r="313">
      <c r="B313" s="146"/>
    </row>
    <row r="314">
      <c r="B314" s="146"/>
    </row>
    <row r="315">
      <c r="B315" s="146"/>
    </row>
    <row r="316">
      <c r="B316" s="146"/>
    </row>
    <row r="317">
      <c r="B317" s="146"/>
    </row>
    <row r="318">
      <c r="B318" s="146"/>
    </row>
    <row r="319">
      <c r="B319" s="146"/>
    </row>
    <row r="320">
      <c r="B320" s="146"/>
    </row>
    <row r="321">
      <c r="B321" s="146"/>
    </row>
    <row r="322">
      <c r="B322" s="146"/>
    </row>
    <row r="323">
      <c r="B323" s="146"/>
    </row>
    <row r="324">
      <c r="B324" s="146"/>
    </row>
    <row r="325">
      <c r="B325" s="146"/>
    </row>
    <row r="326">
      <c r="B326" s="146"/>
    </row>
    <row r="327">
      <c r="B327" s="146"/>
    </row>
    <row r="328">
      <c r="B328" s="146"/>
    </row>
    <row r="329">
      <c r="B329" s="146"/>
    </row>
    <row r="330">
      <c r="B330" s="146"/>
    </row>
    <row r="331">
      <c r="B331" s="146"/>
    </row>
    <row r="332">
      <c r="B332" s="146"/>
    </row>
    <row r="333">
      <c r="B333" s="146"/>
    </row>
    <row r="334">
      <c r="B334" s="146"/>
    </row>
    <row r="335">
      <c r="B335" s="146"/>
    </row>
    <row r="336">
      <c r="B336" s="146"/>
    </row>
    <row r="337">
      <c r="B337" s="146"/>
    </row>
    <row r="338">
      <c r="B338" s="146"/>
    </row>
    <row r="339">
      <c r="B339" s="146"/>
    </row>
    <row r="340">
      <c r="B340" s="146"/>
    </row>
    <row r="341">
      <c r="B341" s="146"/>
    </row>
    <row r="342">
      <c r="B342" s="146"/>
    </row>
    <row r="343">
      <c r="B343" s="146"/>
    </row>
    <row r="344">
      <c r="B344" s="146"/>
    </row>
    <row r="345">
      <c r="B345" s="146"/>
    </row>
    <row r="346">
      <c r="B346" s="146"/>
    </row>
    <row r="347">
      <c r="B347" s="146"/>
    </row>
    <row r="348">
      <c r="B348" s="146"/>
    </row>
    <row r="349">
      <c r="B349" s="146"/>
    </row>
    <row r="350">
      <c r="B350" s="146"/>
    </row>
    <row r="351">
      <c r="B351" s="146"/>
    </row>
    <row r="352">
      <c r="B352" s="146"/>
    </row>
    <row r="353">
      <c r="B353" s="146"/>
    </row>
    <row r="354">
      <c r="B354" s="146"/>
    </row>
    <row r="355">
      <c r="B355" s="146"/>
    </row>
    <row r="356">
      <c r="B356" s="146"/>
    </row>
    <row r="357">
      <c r="B357" s="146"/>
    </row>
    <row r="358">
      <c r="B358" s="146"/>
    </row>
    <row r="359">
      <c r="B359" s="146"/>
    </row>
    <row r="360">
      <c r="B360" s="146"/>
    </row>
    <row r="361">
      <c r="B361" s="146"/>
    </row>
    <row r="362">
      <c r="B362" s="146"/>
    </row>
    <row r="363">
      <c r="B363" s="146"/>
    </row>
    <row r="364">
      <c r="B364" s="146"/>
    </row>
    <row r="365">
      <c r="B365" s="146"/>
    </row>
    <row r="366">
      <c r="B366" s="146"/>
    </row>
    <row r="367">
      <c r="B367" s="146"/>
    </row>
    <row r="368">
      <c r="B368" s="146"/>
    </row>
    <row r="369">
      <c r="B369" s="146"/>
    </row>
    <row r="370">
      <c r="B370" s="146"/>
    </row>
    <row r="371">
      <c r="B371" s="146"/>
    </row>
    <row r="372">
      <c r="B372" s="146"/>
    </row>
    <row r="373">
      <c r="B373" s="146"/>
    </row>
    <row r="374">
      <c r="B374" s="146"/>
    </row>
    <row r="375">
      <c r="B375" s="146"/>
    </row>
    <row r="376">
      <c r="B376" s="146"/>
    </row>
    <row r="377">
      <c r="B377" s="146"/>
    </row>
    <row r="378">
      <c r="B378" s="146"/>
    </row>
    <row r="379">
      <c r="B379" s="146"/>
    </row>
    <row r="380">
      <c r="B380" s="146"/>
    </row>
    <row r="381">
      <c r="B381" s="146"/>
    </row>
    <row r="382">
      <c r="B382" s="146"/>
    </row>
    <row r="383">
      <c r="B383" s="146"/>
    </row>
    <row r="384">
      <c r="B384" s="146"/>
    </row>
    <row r="385">
      <c r="B385" s="146"/>
    </row>
    <row r="386">
      <c r="B386" s="146"/>
    </row>
    <row r="387">
      <c r="B387" s="146"/>
    </row>
    <row r="388">
      <c r="B388" s="146"/>
    </row>
    <row r="389">
      <c r="B389" s="146"/>
    </row>
    <row r="390">
      <c r="B390" s="146"/>
    </row>
    <row r="391">
      <c r="B391" s="146"/>
    </row>
    <row r="392">
      <c r="B392" s="146"/>
    </row>
    <row r="393">
      <c r="B393" s="146"/>
    </row>
    <row r="394">
      <c r="B394" s="146"/>
    </row>
    <row r="395">
      <c r="B395" s="146"/>
    </row>
    <row r="396">
      <c r="B396" s="146"/>
    </row>
    <row r="397">
      <c r="B397" s="146"/>
    </row>
    <row r="398">
      <c r="B398" s="146"/>
    </row>
    <row r="399">
      <c r="B399" s="146"/>
    </row>
    <row r="400">
      <c r="B400" s="146"/>
    </row>
    <row r="401">
      <c r="B401" s="146"/>
    </row>
    <row r="402">
      <c r="B402" s="146"/>
    </row>
    <row r="403">
      <c r="B403" s="146"/>
    </row>
    <row r="404">
      <c r="B404" s="146"/>
    </row>
    <row r="405">
      <c r="B405" s="146"/>
    </row>
    <row r="406">
      <c r="B406" s="146"/>
    </row>
    <row r="407">
      <c r="B407" s="146"/>
    </row>
    <row r="408">
      <c r="B408" s="146"/>
    </row>
    <row r="409">
      <c r="B409" s="146"/>
    </row>
    <row r="410">
      <c r="B410" s="146"/>
    </row>
    <row r="411">
      <c r="B411" s="146"/>
    </row>
    <row r="412">
      <c r="B412" s="146"/>
    </row>
    <row r="413">
      <c r="B413" s="146"/>
    </row>
    <row r="414">
      <c r="B414" s="146"/>
    </row>
    <row r="415">
      <c r="B415" s="146"/>
    </row>
    <row r="416">
      <c r="B416" s="146"/>
    </row>
    <row r="417">
      <c r="B417" s="146"/>
    </row>
    <row r="418">
      <c r="B418" s="146"/>
    </row>
    <row r="419">
      <c r="B419" s="146"/>
    </row>
    <row r="420">
      <c r="B420" s="146"/>
    </row>
    <row r="421">
      <c r="B421" s="146"/>
    </row>
    <row r="422">
      <c r="B422" s="146"/>
    </row>
    <row r="423">
      <c r="B423" s="146"/>
    </row>
    <row r="424">
      <c r="B424" s="146"/>
    </row>
    <row r="425">
      <c r="B425" s="146"/>
    </row>
    <row r="426">
      <c r="B426" s="146"/>
    </row>
    <row r="427">
      <c r="B427" s="146"/>
    </row>
    <row r="428">
      <c r="B428" s="146"/>
    </row>
    <row r="429">
      <c r="B429" s="146"/>
    </row>
    <row r="430">
      <c r="B430" s="146"/>
    </row>
    <row r="431">
      <c r="B431" s="146"/>
    </row>
    <row r="432">
      <c r="B432" s="146"/>
    </row>
    <row r="433">
      <c r="B433" s="146"/>
    </row>
    <row r="434">
      <c r="B434" s="146"/>
    </row>
    <row r="435">
      <c r="B435" s="146"/>
    </row>
    <row r="436">
      <c r="B436" s="146"/>
    </row>
    <row r="437">
      <c r="B437" s="146"/>
    </row>
    <row r="438">
      <c r="B438" s="146"/>
    </row>
    <row r="439">
      <c r="B439" s="146"/>
    </row>
    <row r="440">
      <c r="B440" s="146"/>
    </row>
    <row r="441">
      <c r="B441" s="146"/>
    </row>
    <row r="442">
      <c r="B442" s="146"/>
    </row>
    <row r="443">
      <c r="B443" s="146"/>
    </row>
    <row r="444">
      <c r="B444" s="146"/>
    </row>
    <row r="445">
      <c r="B445" s="146"/>
    </row>
    <row r="446">
      <c r="B446" s="146"/>
    </row>
    <row r="447">
      <c r="B447" s="146"/>
    </row>
    <row r="448">
      <c r="B448" s="146"/>
    </row>
    <row r="449">
      <c r="B449" s="146"/>
    </row>
    <row r="450">
      <c r="B450" s="146"/>
    </row>
    <row r="451">
      <c r="B451" s="146"/>
    </row>
    <row r="452">
      <c r="B452" s="146"/>
    </row>
    <row r="453">
      <c r="B453" s="146"/>
    </row>
    <row r="454">
      <c r="B454" s="146"/>
    </row>
    <row r="455">
      <c r="B455" s="146"/>
    </row>
    <row r="456">
      <c r="B456" s="146"/>
    </row>
    <row r="457">
      <c r="B457" s="146"/>
    </row>
    <row r="458">
      <c r="B458" s="146"/>
    </row>
    <row r="459">
      <c r="B459" s="146"/>
    </row>
    <row r="460">
      <c r="B460" s="146"/>
    </row>
    <row r="461">
      <c r="B461" s="146"/>
    </row>
    <row r="462">
      <c r="B462" s="146"/>
    </row>
    <row r="463">
      <c r="B463" s="146"/>
    </row>
    <row r="464">
      <c r="B464" s="146"/>
    </row>
    <row r="465">
      <c r="B465" s="146"/>
    </row>
    <row r="466">
      <c r="B466" s="146"/>
    </row>
    <row r="467">
      <c r="B467" s="146"/>
    </row>
    <row r="468">
      <c r="B468" s="146"/>
    </row>
    <row r="469">
      <c r="B469" s="146"/>
    </row>
    <row r="470">
      <c r="B470" s="146"/>
    </row>
    <row r="471">
      <c r="B471" s="146"/>
    </row>
    <row r="472">
      <c r="B472" s="146"/>
    </row>
    <row r="473">
      <c r="B473" s="146"/>
    </row>
    <row r="474">
      <c r="B474" s="146"/>
    </row>
    <row r="475">
      <c r="B475" s="146"/>
    </row>
    <row r="476">
      <c r="B476" s="146"/>
    </row>
    <row r="477">
      <c r="B477" s="146"/>
    </row>
    <row r="478">
      <c r="B478" s="146"/>
    </row>
    <row r="479">
      <c r="B479" s="146"/>
    </row>
    <row r="480">
      <c r="B480" s="146"/>
    </row>
    <row r="481">
      <c r="B481" s="146"/>
    </row>
    <row r="482">
      <c r="B482" s="146"/>
    </row>
    <row r="483">
      <c r="B483" s="146"/>
    </row>
    <row r="484">
      <c r="B484" s="146"/>
    </row>
    <row r="485">
      <c r="B485" s="146"/>
    </row>
    <row r="486">
      <c r="B486" s="146"/>
    </row>
    <row r="487">
      <c r="B487" s="146"/>
    </row>
    <row r="488">
      <c r="B488" s="146"/>
    </row>
    <row r="489">
      <c r="B489" s="146"/>
    </row>
    <row r="490">
      <c r="B490" s="146"/>
    </row>
    <row r="491">
      <c r="B491" s="146"/>
    </row>
    <row r="492">
      <c r="B492" s="146"/>
    </row>
    <row r="493">
      <c r="B493" s="146"/>
    </row>
    <row r="494">
      <c r="B494" s="146"/>
    </row>
    <row r="495">
      <c r="B495" s="146"/>
    </row>
    <row r="496">
      <c r="B496" s="146"/>
    </row>
    <row r="497">
      <c r="B497" s="146"/>
    </row>
    <row r="498">
      <c r="B498" s="146"/>
    </row>
    <row r="499">
      <c r="B499" s="146"/>
    </row>
    <row r="500">
      <c r="B500" s="146"/>
    </row>
    <row r="501">
      <c r="B501" s="146"/>
    </row>
    <row r="502">
      <c r="B502" s="146"/>
    </row>
    <row r="503">
      <c r="B503" s="146"/>
    </row>
    <row r="504">
      <c r="B504" s="146"/>
    </row>
    <row r="505">
      <c r="B505" s="146"/>
    </row>
    <row r="506">
      <c r="B506" s="146"/>
    </row>
    <row r="507">
      <c r="B507" s="146"/>
    </row>
    <row r="508">
      <c r="B508" s="146"/>
    </row>
    <row r="509">
      <c r="B509" s="146"/>
    </row>
    <row r="510">
      <c r="B510" s="146"/>
    </row>
    <row r="511">
      <c r="B511" s="146"/>
    </row>
    <row r="512">
      <c r="B512" s="146"/>
    </row>
    <row r="513">
      <c r="B513" s="146"/>
    </row>
    <row r="514">
      <c r="B514" s="146"/>
    </row>
    <row r="515">
      <c r="B515" s="146"/>
    </row>
    <row r="516">
      <c r="B516" s="146"/>
    </row>
    <row r="517">
      <c r="B517" s="146"/>
    </row>
    <row r="518">
      <c r="B518" s="146"/>
    </row>
    <row r="519">
      <c r="B519" s="146"/>
    </row>
    <row r="520">
      <c r="B520" s="146"/>
    </row>
    <row r="521">
      <c r="B521" s="146"/>
    </row>
    <row r="522">
      <c r="B522" s="146"/>
    </row>
    <row r="523">
      <c r="B523" s="146"/>
    </row>
    <row r="524">
      <c r="B524" s="146"/>
    </row>
    <row r="525">
      <c r="B525" s="146"/>
    </row>
    <row r="526">
      <c r="B526" s="146"/>
    </row>
    <row r="527">
      <c r="B527" s="146"/>
    </row>
    <row r="528">
      <c r="B528" s="146"/>
    </row>
    <row r="529">
      <c r="B529" s="146"/>
    </row>
    <row r="530">
      <c r="B530" s="146"/>
    </row>
    <row r="531">
      <c r="B531" s="146"/>
    </row>
    <row r="532">
      <c r="B532" s="146"/>
    </row>
    <row r="533">
      <c r="B533" s="146"/>
    </row>
    <row r="534">
      <c r="B534" s="146"/>
    </row>
    <row r="535">
      <c r="B535" s="146"/>
    </row>
    <row r="536">
      <c r="B536" s="146"/>
    </row>
    <row r="537">
      <c r="B537" s="146"/>
    </row>
    <row r="538">
      <c r="B538" s="146"/>
    </row>
    <row r="539">
      <c r="B539" s="146"/>
    </row>
    <row r="540">
      <c r="B540" s="146"/>
    </row>
    <row r="541">
      <c r="B541" s="146"/>
    </row>
    <row r="542">
      <c r="B542" s="146"/>
    </row>
    <row r="543">
      <c r="B543" s="146"/>
    </row>
    <row r="544">
      <c r="B544" s="146"/>
    </row>
    <row r="545">
      <c r="B545" s="146"/>
    </row>
    <row r="546">
      <c r="B546" s="146"/>
    </row>
    <row r="547">
      <c r="B547" s="146"/>
    </row>
    <row r="548">
      <c r="B548" s="146"/>
    </row>
    <row r="549">
      <c r="B549" s="146"/>
    </row>
    <row r="550">
      <c r="B550" s="146"/>
    </row>
    <row r="551">
      <c r="B551" s="146"/>
    </row>
    <row r="552">
      <c r="B552" s="146"/>
    </row>
    <row r="553">
      <c r="B553" s="146"/>
    </row>
    <row r="554">
      <c r="B554" s="146"/>
    </row>
    <row r="555">
      <c r="B555" s="146"/>
    </row>
    <row r="556">
      <c r="B556" s="146"/>
    </row>
    <row r="557">
      <c r="B557" s="146"/>
    </row>
    <row r="558">
      <c r="B558" s="146"/>
    </row>
    <row r="559">
      <c r="B559" s="146"/>
    </row>
    <row r="560">
      <c r="B560" s="146"/>
    </row>
    <row r="561">
      <c r="B561" s="146"/>
    </row>
    <row r="562">
      <c r="B562" s="146"/>
    </row>
    <row r="563">
      <c r="B563" s="146"/>
    </row>
    <row r="564">
      <c r="B564" s="146"/>
    </row>
    <row r="565">
      <c r="B565" s="146"/>
    </row>
    <row r="566">
      <c r="B566" s="146"/>
    </row>
    <row r="567">
      <c r="B567" s="146"/>
    </row>
    <row r="568">
      <c r="B568" s="146"/>
    </row>
    <row r="569">
      <c r="B569" s="146"/>
    </row>
    <row r="570">
      <c r="B570" s="146"/>
    </row>
    <row r="571">
      <c r="B571" s="146"/>
    </row>
    <row r="572">
      <c r="B572" s="146"/>
    </row>
    <row r="573">
      <c r="B573" s="146"/>
    </row>
    <row r="574">
      <c r="B574" s="146"/>
    </row>
    <row r="575">
      <c r="B575" s="146"/>
    </row>
    <row r="576">
      <c r="B576" s="146"/>
    </row>
    <row r="577">
      <c r="B577" s="146"/>
    </row>
    <row r="578">
      <c r="B578" s="146"/>
    </row>
    <row r="579">
      <c r="B579" s="146"/>
    </row>
    <row r="580">
      <c r="B580" s="146"/>
    </row>
    <row r="581">
      <c r="B581" s="146"/>
    </row>
    <row r="582">
      <c r="B582" s="146"/>
    </row>
    <row r="583">
      <c r="B583" s="146"/>
    </row>
    <row r="584">
      <c r="B584" s="146"/>
    </row>
    <row r="585">
      <c r="B585" s="146"/>
    </row>
    <row r="586">
      <c r="B586" s="146"/>
    </row>
    <row r="587">
      <c r="B587" s="146"/>
    </row>
    <row r="588">
      <c r="B588" s="146"/>
    </row>
    <row r="589">
      <c r="B589" s="146"/>
    </row>
    <row r="590">
      <c r="B590" s="146"/>
    </row>
    <row r="591">
      <c r="B591" s="146"/>
    </row>
    <row r="592">
      <c r="B592" s="146"/>
    </row>
    <row r="593">
      <c r="B593" s="146"/>
    </row>
    <row r="594">
      <c r="B594" s="146"/>
    </row>
    <row r="595">
      <c r="B595" s="146"/>
    </row>
    <row r="596">
      <c r="B596" s="146"/>
    </row>
    <row r="597">
      <c r="B597" s="146"/>
    </row>
    <row r="598">
      <c r="B598" s="146"/>
    </row>
    <row r="599">
      <c r="B599" s="146"/>
    </row>
    <row r="600">
      <c r="B600" s="146"/>
    </row>
    <row r="601">
      <c r="B601" s="146"/>
    </row>
    <row r="602">
      <c r="B602" s="146"/>
    </row>
    <row r="603">
      <c r="B603" s="146"/>
    </row>
    <row r="604">
      <c r="B604" s="146"/>
    </row>
    <row r="605">
      <c r="B605" s="146"/>
    </row>
    <row r="606">
      <c r="B606" s="146"/>
    </row>
    <row r="607">
      <c r="B607" s="146"/>
    </row>
    <row r="608">
      <c r="B608" s="146"/>
    </row>
    <row r="609">
      <c r="B609" s="146"/>
    </row>
    <row r="610">
      <c r="B610" s="146"/>
    </row>
    <row r="611">
      <c r="B611" s="146"/>
    </row>
    <row r="612">
      <c r="B612" s="146"/>
    </row>
    <row r="613">
      <c r="B613" s="146"/>
    </row>
    <row r="614">
      <c r="B614" s="146"/>
    </row>
    <row r="615">
      <c r="B615" s="146"/>
    </row>
    <row r="616">
      <c r="B616" s="146"/>
    </row>
    <row r="617">
      <c r="B617" s="146"/>
    </row>
    <row r="618">
      <c r="B618" s="146"/>
    </row>
    <row r="619">
      <c r="B619" s="146"/>
    </row>
    <row r="620">
      <c r="B620" s="146"/>
    </row>
    <row r="621">
      <c r="B621" s="146"/>
    </row>
    <row r="622">
      <c r="B622" s="146"/>
    </row>
    <row r="623">
      <c r="B623" s="146"/>
    </row>
    <row r="624">
      <c r="B624" s="146"/>
    </row>
    <row r="625">
      <c r="B625" s="146"/>
    </row>
    <row r="626">
      <c r="B626" s="146"/>
    </row>
    <row r="627">
      <c r="B627" s="146"/>
    </row>
    <row r="628">
      <c r="B628" s="146"/>
    </row>
    <row r="629">
      <c r="B629" s="146"/>
    </row>
    <row r="630">
      <c r="B630" s="146"/>
    </row>
    <row r="631">
      <c r="B631" s="146"/>
    </row>
    <row r="632">
      <c r="B632" s="146"/>
    </row>
    <row r="633">
      <c r="B633" s="146"/>
    </row>
    <row r="634">
      <c r="B634" s="146"/>
    </row>
    <row r="635">
      <c r="B635" s="146"/>
    </row>
    <row r="636">
      <c r="B636" s="146"/>
    </row>
    <row r="637">
      <c r="B637" s="146"/>
    </row>
    <row r="638">
      <c r="B638" s="146"/>
    </row>
    <row r="639">
      <c r="B639" s="146"/>
    </row>
    <row r="640">
      <c r="B640" s="146"/>
    </row>
    <row r="641">
      <c r="B641" s="146"/>
    </row>
    <row r="642">
      <c r="B642" s="146"/>
    </row>
    <row r="643">
      <c r="B643" s="146"/>
    </row>
    <row r="644">
      <c r="B644" s="146"/>
    </row>
    <row r="645">
      <c r="B645" s="146"/>
    </row>
    <row r="646">
      <c r="B646" s="146"/>
    </row>
    <row r="647">
      <c r="B647" s="146"/>
    </row>
    <row r="648">
      <c r="B648" s="146"/>
    </row>
    <row r="649">
      <c r="B649" s="146"/>
    </row>
    <row r="650">
      <c r="B650" s="146"/>
    </row>
    <row r="651">
      <c r="B651" s="146"/>
    </row>
    <row r="652">
      <c r="B652" s="146"/>
    </row>
    <row r="653">
      <c r="B653" s="146"/>
    </row>
    <row r="654">
      <c r="B654" s="146"/>
    </row>
    <row r="655">
      <c r="B655" s="146"/>
    </row>
    <row r="656">
      <c r="B656" s="146"/>
    </row>
    <row r="657">
      <c r="B657" s="146"/>
    </row>
    <row r="658">
      <c r="B658" s="146"/>
    </row>
    <row r="659">
      <c r="B659" s="146"/>
    </row>
    <row r="660">
      <c r="B660" s="146"/>
    </row>
    <row r="661">
      <c r="B661" s="146"/>
    </row>
    <row r="662">
      <c r="B662" s="146"/>
    </row>
    <row r="663">
      <c r="B663" s="146"/>
    </row>
    <row r="664">
      <c r="B664" s="146"/>
    </row>
    <row r="665">
      <c r="B665" s="146"/>
    </row>
    <row r="666">
      <c r="B666" s="146"/>
    </row>
    <row r="667">
      <c r="B667" s="146"/>
    </row>
    <row r="668">
      <c r="B668" s="146"/>
    </row>
    <row r="669">
      <c r="B669" s="146"/>
    </row>
    <row r="670">
      <c r="B670" s="146"/>
    </row>
    <row r="671">
      <c r="B671" s="146"/>
    </row>
    <row r="672">
      <c r="B672" s="146"/>
    </row>
    <row r="673">
      <c r="B673" s="146"/>
    </row>
    <row r="674">
      <c r="B674" s="146"/>
    </row>
    <row r="675">
      <c r="B675" s="146"/>
    </row>
    <row r="676">
      <c r="B676" s="146"/>
    </row>
    <row r="677">
      <c r="B677" s="146"/>
    </row>
    <row r="678">
      <c r="B678" s="146"/>
    </row>
    <row r="679">
      <c r="B679" s="146"/>
    </row>
    <row r="680">
      <c r="B680" s="146"/>
    </row>
    <row r="681">
      <c r="B681" s="146"/>
    </row>
    <row r="682">
      <c r="B682" s="146"/>
    </row>
    <row r="683">
      <c r="B683" s="146"/>
    </row>
    <row r="684">
      <c r="B684" s="146"/>
    </row>
    <row r="685">
      <c r="B685" s="146"/>
    </row>
    <row r="686">
      <c r="B686" s="146"/>
    </row>
    <row r="687">
      <c r="B687" s="146"/>
    </row>
    <row r="688">
      <c r="B688" s="146"/>
    </row>
    <row r="689">
      <c r="B689" s="146"/>
    </row>
    <row r="690">
      <c r="B690" s="146"/>
    </row>
    <row r="691">
      <c r="B691" s="146"/>
    </row>
    <row r="692">
      <c r="B692" s="146"/>
    </row>
    <row r="693">
      <c r="B693" s="146"/>
    </row>
    <row r="694">
      <c r="B694" s="146"/>
    </row>
    <row r="695">
      <c r="B695" s="146"/>
    </row>
    <row r="696">
      <c r="B696" s="146"/>
    </row>
    <row r="697">
      <c r="B697" s="146"/>
    </row>
    <row r="698">
      <c r="B698" s="146"/>
    </row>
    <row r="699">
      <c r="B699" s="146"/>
    </row>
    <row r="700">
      <c r="B700" s="146"/>
    </row>
    <row r="701">
      <c r="B701" s="146"/>
    </row>
    <row r="702">
      <c r="B702" s="146"/>
    </row>
    <row r="703">
      <c r="B703" s="146"/>
    </row>
    <row r="704">
      <c r="B704" s="146"/>
    </row>
    <row r="705">
      <c r="B705" s="146"/>
    </row>
    <row r="706">
      <c r="B706" s="146"/>
    </row>
    <row r="707">
      <c r="B707" s="146"/>
    </row>
    <row r="708">
      <c r="B708" s="146"/>
    </row>
    <row r="709">
      <c r="B709" s="146"/>
    </row>
    <row r="710">
      <c r="B710" s="146"/>
    </row>
    <row r="711">
      <c r="B711" s="146"/>
    </row>
    <row r="712">
      <c r="B712" s="146"/>
    </row>
    <row r="713">
      <c r="B713" s="146"/>
    </row>
    <row r="714">
      <c r="B714" s="146"/>
    </row>
    <row r="715">
      <c r="B715" s="146"/>
    </row>
    <row r="716">
      <c r="B716" s="146"/>
    </row>
    <row r="717">
      <c r="B717" s="146"/>
    </row>
    <row r="718">
      <c r="B718" s="146"/>
    </row>
    <row r="719">
      <c r="B719" s="146"/>
    </row>
    <row r="720">
      <c r="B720" s="146"/>
    </row>
    <row r="721">
      <c r="B721" s="146"/>
    </row>
    <row r="722">
      <c r="B722" s="146"/>
    </row>
    <row r="723">
      <c r="B723" s="146"/>
    </row>
    <row r="724">
      <c r="B724" s="146"/>
    </row>
    <row r="725">
      <c r="B725" s="146"/>
    </row>
    <row r="726">
      <c r="B726" s="146"/>
    </row>
    <row r="727">
      <c r="B727" s="146"/>
    </row>
    <row r="728">
      <c r="B728" s="146"/>
    </row>
    <row r="729">
      <c r="B729" s="146"/>
    </row>
    <row r="730">
      <c r="B730" s="146"/>
    </row>
    <row r="731">
      <c r="B731" s="146"/>
    </row>
    <row r="732">
      <c r="B732" s="146"/>
    </row>
    <row r="733">
      <c r="B733" s="146"/>
    </row>
    <row r="734">
      <c r="B734" s="146"/>
    </row>
    <row r="735">
      <c r="B735" s="146"/>
    </row>
    <row r="736">
      <c r="B736" s="146"/>
    </row>
    <row r="737">
      <c r="B737" s="146"/>
    </row>
    <row r="738">
      <c r="B738" s="146"/>
    </row>
    <row r="739">
      <c r="B739" s="146"/>
    </row>
    <row r="740">
      <c r="B740" s="146"/>
    </row>
    <row r="741">
      <c r="B741" s="146"/>
    </row>
    <row r="742">
      <c r="B742" s="146"/>
    </row>
    <row r="743">
      <c r="B743" s="146"/>
    </row>
    <row r="744">
      <c r="B744" s="146"/>
    </row>
    <row r="745">
      <c r="B745" s="146"/>
    </row>
    <row r="746">
      <c r="B746" s="146"/>
    </row>
    <row r="747">
      <c r="B747" s="146"/>
    </row>
    <row r="748">
      <c r="B748" s="146"/>
    </row>
    <row r="749">
      <c r="B749" s="146"/>
    </row>
    <row r="750">
      <c r="B750" s="146"/>
    </row>
    <row r="751">
      <c r="B751" s="146"/>
    </row>
    <row r="752">
      <c r="B752" s="146"/>
    </row>
    <row r="753">
      <c r="B753" s="146"/>
    </row>
    <row r="754">
      <c r="B754" s="146"/>
    </row>
    <row r="755">
      <c r="B755" s="146"/>
    </row>
    <row r="756">
      <c r="B756" s="146"/>
    </row>
    <row r="757">
      <c r="B757" s="146"/>
    </row>
    <row r="758">
      <c r="B758" s="146"/>
    </row>
    <row r="759">
      <c r="B759" s="146"/>
    </row>
    <row r="760">
      <c r="B760" s="146"/>
    </row>
    <row r="761">
      <c r="B761" s="146"/>
    </row>
    <row r="762">
      <c r="B762" s="146"/>
    </row>
    <row r="763">
      <c r="B763" s="146"/>
    </row>
    <row r="764">
      <c r="B764" s="146"/>
    </row>
    <row r="765">
      <c r="B765" s="146"/>
    </row>
    <row r="766">
      <c r="B766" s="146"/>
    </row>
    <row r="767">
      <c r="B767" s="146"/>
    </row>
    <row r="768">
      <c r="B768" s="146"/>
    </row>
    <row r="769">
      <c r="B769" s="146"/>
    </row>
    <row r="770">
      <c r="B770" s="146"/>
    </row>
    <row r="771">
      <c r="B771" s="146"/>
    </row>
    <row r="772">
      <c r="B772" s="146"/>
    </row>
    <row r="773">
      <c r="B773" s="146"/>
    </row>
    <row r="774">
      <c r="B774" s="146"/>
    </row>
    <row r="775">
      <c r="B775" s="146"/>
    </row>
    <row r="776">
      <c r="B776" s="146"/>
    </row>
    <row r="777">
      <c r="B777" s="146"/>
    </row>
    <row r="778">
      <c r="B778" s="146"/>
    </row>
    <row r="779">
      <c r="B779" s="146"/>
    </row>
    <row r="780">
      <c r="B780" s="146"/>
    </row>
    <row r="781">
      <c r="B781" s="146"/>
    </row>
    <row r="782">
      <c r="B782" s="146"/>
    </row>
    <row r="783">
      <c r="B783" s="146"/>
    </row>
    <row r="784">
      <c r="B784" s="146"/>
    </row>
    <row r="785">
      <c r="B785" s="146"/>
    </row>
    <row r="786">
      <c r="B786" s="146"/>
    </row>
    <row r="787">
      <c r="B787" s="146"/>
    </row>
    <row r="788">
      <c r="B788" s="146"/>
    </row>
    <row r="789">
      <c r="B789" s="146"/>
    </row>
    <row r="790">
      <c r="B790" s="146"/>
    </row>
    <row r="791">
      <c r="B791" s="146"/>
    </row>
    <row r="792">
      <c r="B792" s="146"/>
    </row>
    <row r="793">
      <c r="B793" s="146"/>
    </row>
    <row r="794">
      <c r="B794" s="146"/>
    </row>
    <row r="795">
      <c r="B795" s="146"/>
    </row>
    <row r="796">
      <c r="B796" s="146"/>
    </row>
    <row r="797">
      <c r="B797" s="146"/>
    </row>
    <row r="798">
      <c r="B798" s="146"/>
    </row>
    <row r="799">
      <c r="B799" s="146"/>
    </row>
    <row r="800">
      <c r="B800" s="146"/>
    </row>
    <row r="801">
      <c r="B801" s="146"/>
    </row>
    <row r="802">
      <c r="B802" s="146"/>
    </row>
    <row r="803">
      <c r="B803" s="146"/>
    </row>
    <row r="804">
      <c r="B804" s="146"/>
    </row>
    <row r="805">
      <c r="B805" s="146"/>
    </row>
    <row r="806">
      <c r="B806" s="146"/>
    </row>
    <row r="807">
      <c r="B807" s="146"/>
    </row>
    <row r="808">
      <c r="B808" s="146"/>
    </row>
    <row r="809">
      <c r="B809" s="146"/>
    </row>
    <row r="810">
      <c r="B810" s="146"/>
    </row>
    <row r="811">
      <c r="B811" s="146"/>
    </row>
    <row r="812">
      <c r="B812" s="146"/>
    </row>
    <row r="813">
      <c r="B813" s="146"/>
    </row>
    <row r="814">
      <c r="B814" s="146"/>
    </row>
    <row r="815">
      <c r="B815" s="146"/>
    </row>
    <row r="816">
      <c r="B816" s="146"/>
    </row>
    <row r="817">
      <c r="B817" s="146"/>
    </row>
    <row r="818">
      <c r="B818" s="146"/>
    </row>
    <row r="819">
      <c r="B819" s="146"/>
    </row>
    <row r="820">
      <c r="B820" s="146"/>
    </row>
    <row r="821">
      <c r="B821" s="146"/>
    </row>
    <row r="822">
      <c r="B822" s="146"/>
    </row>
    <row r="823">
      <c r="B823" s="146"/>
    </row>
    <row r="824">
      <c r="B824" s="146"/>
    </row>
    <row r="825">
      <c r="B825" s="146"/>
    </row>
    <row r="826">
      <c r="B826" s="146"/>
    </row>
    <row r="827">
      <c r="B827" s="146"/>
    </row>
    <row r="828">
      <c r="B828" s="146"/>
    </row>
    <row r="829">
      <c r="B829" s="146"/>
    </row>
    <row r="830">
      <c r="B830" s="146"/>
    </row>
    <row r="831">
      <c r="B831" s="146"/>
    </row>
    <row r="832">
      <c r="B832" s="146"/>
    </row>
    <row r="833">
      <c r="B833" s="146"/>
    </row>
    <row r="834">
      <c r="B834" s="146"/>
    </row>
    <row r="835">
      <c r="B835" s="146"/>
    </row>
    <row r="836">
      <c r="B836" s="146"/>
    </row>
    <row r="837">
      <c r="B837" s="146"/>
    </row>
    <row r="838">
      <c r="B838" s="146"/>
    </row>
    <row r="839">
      <c r="B839" s="146"/>
    </row>
    <row r="840">
      <c r="B840" s="146"/>
    </row>
    <row r="841">
      <c r="B841" s="146"/>
    </row>
    <row r="842">
      <c r="B842" s="146"/>
    </row>
    <row r="843">
      <c r="B843" s="146"/>
    </row>
    <row r="844">
      <c r="B844" s="146"/>
    </row>
    <row r="845">
      <c r="B845" s="146"/>
    </row>
    <row r="846">
      <c r="B846" s="146"/>
    </row>
    <row r="847">
      <c r="B847" s="146"/>
    </row>
    <row r="848">
      <c r="B848" s="146"/>
    </row>
    <row r="849">
      <c r="B849" s="146"/>
    </row>
    <row r="850">
      <c r="B850" s="146"/>
    </row>
    <row r="851">
      <c r="B851" s="146"/>
    </row>
    <row r="852">
      <c r="B852" s="146"/>
    </row>
    <row r="853">
      <c r="B853" s="146"/>
    </row>
    <row r="854">
      <c r="B854" s="146"/>
    </row>
    <row r="855">
      <c r="B855" s="146"/>
    </row>
    <row r="856">
      <c r="B856" s="146"/>
    </row>
    <row r="857">
      <c r="B857" s="146"/>
    </row>
    <row r="858">
      <c r="B858" s="146"/>
    </row>
    <row r="859">
      <c r="B859" s="146"/>
    </row>
    <row r="860">
      <c r="B860" s="146"/>
    </row>
    <row r="861">
      <c r="B861" s="146"/>
    </row>
    <row r="862">
      <c r="B862" s="146"/>
    </row>
    <row r="863">
      <c r="B863" s="146"/>
    </row>
    <row r="864">
      <c r="B864" s="146"/>
    </row>
    <row r="865">
      <c r="B865" s="146"/>
    </row>
    <row r="866">
      <c r="B866" s="146"/>
    </row>
    <row r="867">
      <c r="B867" s="146"/>
    </row>
    <row r="868">
      <c r="B868" s="146"/>
    </row>
    <row r="869">
      <c r="B869" s="146"/>
    </row>
    <row r="870">
      <c r="B870" s="146"/>
    </row>
    <row r="871">
      <c r="B871" s="146"/>
    </row>
    <row r="872">
      <c r="B872" s="146"/>
    </row>
    <row r="873">
      <c r="B873" s="146"/>
    </row>
    <row r="874">
      <c r="B874" s="146"/>
    </row>
    <row r="875">
      <c r="B875" s="146"/>
    </row>
    <row r="876">
      <c r="B876" s="146"/>
    </row>
    <row r="877">
      <c r="B877" s="146"/>
    </row>
    <row r="878">
      <c r="B878" s="146"/>
    </row>
    <row r="879">
      <c r="B879" s="146"/>
    </row>
    <row r="880">
      <c r="B880" s="146"/>
    </row>
    <row r="881">
      <c r="B881" s="146"/>
    </row>
    <row r="882">
      <c r="B882" s="146"/>
    </row>
    <row r="883">
      <c r="B883" s="146"/>
    </row>
    <row r="884">
      <c r="B884" s="146"/>
    </row>
    <row r="885">
      <c r="B885" s="146"/>
    </row>
    <row r="886">
      <c r="B886" s="146"/>
    </row>
    <row r="887">
      <c r="B887" s="146"/>
    </row>
    <row r="888">
      <c r="B888" s="146"/>
    </row>
    <row r="889">
      <c r="B889" s="146"/>
    </row>
    <row r="890">
      <c r="B890" s="146"/>
    </row>
    <row r="891">
      <c r="B891" s="146"/>
    </row>
    <row r="892">
      <c r="B892" s="146"/>
    </row>
    <row r="893">
      <c r="B893" s="146"/>
    </row>
    <row r="894">
      <c r="B894" s="146"/>
    </row>
    <row r="895">
      <c r="B895" s="146"/>
    </row>
    <row r="896">
      <c r="B896" s="146"/>
    </row>
    <row r="897">
      <c r="B897" s="146"/>
    </row>
    <row r="898">
      <c r="B898" s="146"/>
    </row>
    <row r="899">
      <c r="B899" s="146"/>
    </row>
    <row r="900">
      <c r="B900" s="146"/>
    </row>
    <row r="901">
      <c r="B901" s="146"/>
    </row>
    <row r="902">
      <c r="B902" s="146"/>
    </row>
    <row r="903">
      <c r="B903" s="146"/>
    </row>
    <row r="904">
      <c r="B904" s="146"/>
    </row>
    <row r="905">
      <c r="B905" s="146"/>
    </row>
    <row r="906">
      <c r="B906" s="146"/>
    </row>
    <row r="907">
      <c r="B907" s="146"/>
    </row>
    <row r="908">
      <c r="B908" s="146"/>
    </row>
    <row r="909">
      <c r="B909" s="146"/>
    </row>
    <row r="910">
      <c r="B910" s="146"/>
    </row>
    <row r="911">
      <c r="B911" s="146"/>
    </row>
    <row r="912">
      <c r="B912" s="146"/>
    </row>
    <row r="913">
      <c r="B913" s="146"/>
    </row>
    <row r="914">
      <c r="B914" s="146"/>
    </row>
    <row r="915">
      <c r="B915" s="146"/>
    </row>
    <row r="916">
      <c r="B916" s="146"/>
    </row>
    <row r="917">
      <c r="B917" s="146"/>
    </row>
    <row r="918">
      <c r="B918" s="146"/>
    </row>
    <row r="919">
      <c r="B919" s="146"/>
    </row>
    <row r="920">
      <c r="B920" s="146"/>
    </row>
    <row r="921">
      <c r="B921" s="146"/>
    </row>
    <row r="922">
      <c r="B922" s="146"/>
    </row>
    <row r="923">
      <c r="B923" s="146"/>
    </row>
    <row r="924">
      <c r="B924" s="146"/>
    </row>
    <row r="925">
      <c r="B925" s="146"/>
    </row>
    <row r="926">
      <c r="B926" s="146"/>
    </row>
    <row r="927">
      <c r="B927" s="146"/>
    </row>
    <row r="928">
      <c r="B928" s="146"/>
    </row>
    <row r="929">
      <c r="B929" s="146"/>
    </row>
    <row r="930">
      <c r="B930" s="146"/>
    </row>
    <row r="931">
      <c r="B931" s="146"/>
    </row>
    <row r="932">
      <c r="B932" s="146"/>
    </row>
    <row r="933">
      <c r="B933" s="146"/>
    </row>
    <row r="934">
      <c r="B934" s="146"/>
    </row>
    <row r="935">
      <c r="B935" s="146"/>
    </row>
    <row r="936">
      <c r="B936" s="146"/>
    </row>
    <row r="937">
      <c r="B937" s="146"/>
    </row>
    <row r="938">
      <c r="B938" s="146"/>
    </row>
    <row r="939">
      <c r="B939" s="146"/>
    </row>
    <row r="940">
      <c r="B940" s="146"/>
    </row>
    <row r="941">
      <c r="B941" s="146"/>
    </row>
    <row r="942">
      <c r="B942" s="146"/>
    </row>
    <row r="943">
      <c r="B943" s="146"/>
    </row>
    <row r="944">
      <c r="B944" s="146"/>
    </row>
    <row r="945">
      <c r="B945" s="146"/>
    </row>
    <row r="946">
      <c r="B946" s="146"/>
    </row>
    <row r="947">
      <c r="B947" s="146"/>
    </row>
    <row r="948">
      <c r="B948" s="146"/>
    </row>
    <row r="949">
      <c r="B949" s="146"/>
    </row>
    <row r="950">
      <c r="B950" s="146"/>
    </row>
    <row r="951">
      <c r="B951" s="146"/>
    </row>
    <row r="952">
      <c r="B952" s="146"/>
    </row>
    <row r="953">
      <c r="B953" s="146"/>
    </row>
    <row r="954">
      <c r="B954" s="146"/>
    </row>
    <row r="955">
      <c r="B955" s="146"/>
    </row>
    <row r="956">
      <c r="B956" s="146"/>
    </row>
    <row r="957">
      <c r="B957" s="146"/>
    </row>
    <row r="958">
      <c r="B958" s="146"/>
    </row>
    <row r="959">
      <c r="B959" s="146"/>
    </row>
    <row r="960">
      <c r="B960" s="146"/>
    </row>
    <row r="961">
      <c r="B961" s="146"/>
    </row>
    <row r="962">
      <c r="B962" s="146"/>
    </row>
    <row r="963">
      <c r="B963" s="146"/>
    </row>
    <row r="964">
      <c r="B964" s="146"/>
    </row>
    <row r="965">
      <c r="B965" s="146"/>
    </row>
    <row r="966">
      <c r="B966" s="146"/>
    </row>
    <row r="967">
      <c r="B967" s="146"/>
    </row>
    <row r="968">
      <c r="B968" s="146"/>
    </row>
    <row r="969">
      <c r="B969" s="146"/>
    </row>
    <row r="970">
      <c r="B970" s="146"/>
    </row>
    <row r="971">
      <c r="B971" s="146"/>
    </row>
    <row r="972">
      <c r="B972" s="146"/>
    </row>
    <row r="973">
      <c r="B973" s="146"/>
    </row>
    <row r="974">
      <c r="B974" s="146"/>
    </row>
    <row r="975">
      <c r="B975" s="146"/>
    </row>
    <row r="976">
      <c r="B976" s="146"/>
    </row>
    <row r="977">
      <c r="B977" s="146"/>
    </row>
    <row r="978">
      <c r="B978" s="146"/>
    </row>
    <row r="979">
      <c r="B979" s="146"/>
    </row>
    <row r="980">
      <c r="B980" s="146"/>
    </row>
    <row r="981">
      <c r="B981" s="146"/>
    </row>
    <row r="982">
      <c r="B982" s="146"/>
    </row>
    <row r="983">
      <c r="B983" s="146"/>
    </row>
    <row r="984">
      <c r="B984" s="146"/>
    </row>
    <row r="985">
      <c r="B985" s="146"/>
    </row>
    <row r="986">
      <c r="B986" s="146"/>
    </row>
    <row r="987">
      <c r="B987" s="146"/>
    </row>
    <row r="988">
      <c r="B988" s="146"/>
    </row>
    <row r="989">
      <c r="B989" s="146"/>
    </row>
    <row r="990">
      <c r="B990" s="146"/>
    </row>
    <row r="991">
      <c r="B991" s="146"/>
    </row>
    <row r="992">
      <c r="B992" s="146"/>
    </row>
    <row r="993">
      <c r="B993" s="146"/>
    </row>
    <row r="994">
      <c r="B994" s="146"/>
    </row>
    <row r="995">
      <c r="B995" s="146"/>
    </row>
    <row r="996">
      <c r="B996" s="146"/>
    </row>
    <row r="997">
      <c r="B997" s="146"/>
    </row>
    <row r="998">
      <c r="B998" s="146"/>
    </row>
    <row r="999">
      <c r="B999" s="146"/>
    </row>
    <row r="1000">
      <c r="B1000" s="146"/>
    </row>
  </sheetData>
  <hyperlinks>
    <hyperlink r:id="rId1" ref="O2"/>
    <hyperlink r:id="rId2" ref="P2"/>
    <hyperlink r:id="rId3" ref="O3"/>
    <hyperlink r:id="rId4" ref="O4"/>
    <hyperlink r:id="rId5" ref="O5"/>
    <hyperlink r:id="rId6" ref="P5"/>
    <hyperlink r:id="rId7" ref="Q5"/>
  </hyperlinks>
  <drawing r:id="rId8"/>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61.86"/>
    <col customWidth="1" min="2" max="2" width="17.43"/>
    <col customWidth="1" min="3" max="3" width="24.29"/>
    <col customWidth="1" min="4" max="5" width="18.14"/>
    <col customWidth="1" min="12" max="12" width="15.86"/>
    <col customWidth="1" min="13" max="13" width="17.0"/>
    <col customWidth="1" min="14" max="15" width="23.57"/>
    <col customWidth="1" min="16" max="16" width="23.29"/>
    <col customWidth="1" min="17" max="17" width="17.57"/>
    <col customWidth="1" min="18" max="18" width="22.57"/>
  </cols>
  <sheetData>
    <row r="1">
      <c r="A1" s="7" t="s">
        <v>7</v>
      </c>
      <c r="B1" s="7" t="s">
        <v>8</v>
      </c>
      <c r="C1" s="7"/>
      <c r="D1" s="7" t="s">
        <v>9</v>
      </c>
      <c r="E1" s="7" t="s">
        <v>10</v>
      </c>
      <c r="F1" s="7" t="s">
        <v>11</v>
      </c>
      <c r="G1" s="8" t="s">
        <v>12</v>
      </c>
      <c r="H1" s="7" t="s">
        <v>13</v>
      </c>
      <c r="I1" s="8" t="s">
        <v>14</v>
      </c>
      <c r="J1" s="8" t="s">
        <v>15</v>
      </c>
      <c r="K1" s="7" t="s">
        <v>16</v>
      </c>
    </row>
    <row r="2">
      <c r="A2" s="13" t="s">
        <v>24</v>
      </c>
      <c r="B2" s="14">
        <v>2.0</v>
      </c>
      <c r="C2" s="15"/>
      <c r="G2" s="16"/>
      <c r="I2" s="16"/>
      <c r="J2" s="16"/>
    </row>
    <row r="3">
      <c r="A3" s="6" t="s">
        <v>25</v>
      </c>
      <c r="B3" s="14">
        <v>2.0</v>
      </c>
      <c r="C3" s="15" t="s">
        <v>26</v>
      </c>
      <c r="D3" s="17">
        <v>7.0</v>
      </c>
      <c r="E3" s="6" t="s">
        <v>27</v>
      </c>
      <c r="G3" s="16"/>
      <c r="I3" s="16"/>
      <c r="J3" s="18">
        <v>2500.0</v>
      </c>
      <c r="K3" s="15">
        <v>1.0</v>
      </c>
    </row>
    <row r="4">
      <c r="A4" s="6" t="s">
        <v>30</v>
      </c>
      <c r="B4" s="14">
        <v>2.0</v>
      </c>
      <c r="C4" s="15" t="s">
        <v>26</v>
      </c>
      <c r="D4" s="17">
        <v>5.0</v>
      </c>
      <c r="E4" s="6" t="s">
        <v>31</v>
      </c>
      <c r="G4" s="18">
        <v>240.0</v>
      </c>
      <c r="I4" s="21">
        <v>0.2</v>
      </c>
      <c r="J4" s="18">
        <v>1200.0</v>
      </c>
      <c r="K4" s="6">
        <v>1.05</v>
      </c>
    </row>
    <row r="5">
      <c r="A5" s="6" t="s">
        <v>33</v>
      </c>
      <c r="B5" s="14">
        <v>2.0</v>
      </c>
      <c r="C5" s="23"/>
      <c r="D5" s="17">
        <v>3.0</v>
      </c>
      <c r="E5" s="24">
        <f t="shared" ref="E5:F5" si="1">0.2*G5</f>
        <v>15000</v>
      </c>
      <c r="F5" s="6">
        <f t="shared" si="1"/>
        <v>12244.89796</v>
      </c>
      <c r="G5" s="18">
        <v>75000.0</v>
      </c>
      <c r="H5" s="24">
        <f>G5/(1+I5)</f>
        <v>61224.4898</v>
      </c>
      <c r="I5" s="25">
        <v>0.225</v>
      </c>
      <c r="J5" s="25">
        <v>2400.0</v>
      </c>
    </row>
    <row r="6">
      <c r="A6" s="6" t="s">
        <v>35</v>
      </c>
      <c r="B6" s="14">
        <v>2.0</v>
      </c>
      <c r="C6" s="15" t="s">
        <v>36</v>
      </c>
      <c r="D6" s="17">
        <v>2.0</v>
      </c>
      <c r="E6" s="6">
        <v>900.0</v>
      </c>
      <c r="G6" s="26">
        <v>77000.0</v>
      </c>
      <c r="H6" s="6">
        <v>31900.0</v>
      </c>
      <c r="I6" s="26">
        <v>0.21</v>
      </c>
      <c r="J6" s="26">
        <v>2400.0</v>
      </c>
    </row>
    <row r="7">
      <c r="A7" s="28" t="s">
        <v>37</v>
      </c>
      <c r="B7" s="14"/>
      <c r="C7" s="15" t="s">
        <v>38</v>
      </c>
      <c r="D7" s="6">
        <v>2.62</v>
      </c>
      <c r="E7" s="6">
        <v>60.3</v>
      </c>
      <c r="G7" s="29">
        <v>240.0</v>
      </c>
      <c r="I7" s="25"/>
      <c r="J7" s="20">
        <v>1200.0</v>
      </c>
    </row>
    <row r="8">
      <c r="A8" s="30" t="s">
        <v>40</v>
      </c>
      <c r="B8" s="14" t="s">
        <v>41</v>
      </c>
      <c r="C8" s="15" t="s">
        <v>42</v>
      </c>
      <c r="D8" s="6"/>
      <c r="E8" s="6">
        <v>48.0</v>
      </c>
      <c r="G8" s="29">
        <v>1100.0</v>
      </c>
      <c r="I8" s="31">
        <v>0.3</v>
      </c>
      <c r="J8" s="20">
        <v>1730.0</v>
      </c>
      <c r="K8" s="6">
        <v>0.238</v>
      </c>
    </row>
    <row r="9">
      <c r="A9" s="6" t="s">
        <v>333</v>
      </c>
      <c r="B9" s="143">
        <v>0.127</v>
      </c>
      <c r="E9" s="6">
        <v>61.0</v>
      </c>
      <c r="G9" s="6">
        <v>1100.0</v>
      </c>
      <c r="J9" s="6">
        <v>1700.0</v>
      </c>
      <c r="K9" s="147"/>
      <c r="M9" s="27" t="s">
        <v>334</v>
      </c>
      <c r="N9" s="27" t="s">
        <v>335</v>
      </c>
    </row>
    <row r="10">
      <c r="A10" s="13" t="s">
        <v>44</v>
      </c>
      <c r="B10" s="14">
        <v>0.5</v>
      </c>
      <c r="D10" s="6">
        <v>0.0</v>
      </c>
      <c r="E10" s="6">
        <v>3200.0</v>
      </c>
      <c r="G10" s="32">
        <v>110000.0</v>
      </c>
      <c r="I10" s="25">
        <v>0.28</v>
      </c>
      <c r="J10" s="25">
        <v>2300.0</v>
      </c>
    </row>
    <row r="11">
      <c r="A11" s="6" t="s">
        <v>47</v>
      </c>
      <c r="B11" s="34"/>
      <c r="C11" s="23"/>
      <c r="E11" s="24">
        <f>0.2*G11</f>
        <v>12600</v>
      </c>
      <c r="G11" s="35">
        <v>63000.0</v>
      </c>
      <c r="I11" s="26">
        <v>0.22</v>
      </c>
      <c r="J11" s="26">
        <v>2230.0</v>
      </c>
      <c r="K11" s="6">
        <v>1.1</v>
      </c>
    </row>
    <row r="12">
      <c r="A12" s="37" t="s">
        <v>49</v>
      </c>
      <c r="B12" s="14"/>
      <c r="C12" s="38"/>
      <c r="D12" s="16"/>
      <c r="E12" s="16"/>
      <c r="G12" s="26" t="s">
        <v>51</v>
      </c>
      <c r="I12" s="26">
        <v>0.108</v>
      </c>
      <c r="J12" s="26">
        <v>2330.0</v>
      </c>
      <c r="K12" s="26">
        <v>149.0</v>
      </c>
    </row>
    <row r="13">
      <c r="A13" s="39" t="s">
        <v>54</v>
      </c>
      <c r="B13" s="14"/>
      <c r="C13" s="38"/>
      <c r="D13" s="16"/>
      <c r="E13" s="16"/>
      <c r="G13" s="16"/>
      <c r="I13" s="16"/>
      <c r="J13" s="16"/>
      <c r="K13" s="16"/>
    </row>
    <row r="14">
      <c r="A14" s="40" t="s">
        <v>54</v>
      </c>
      <c r="B14" s="14"/>
      <c r="C14" s="38"/>
      <c r="D14" s="16"/>
      <c r="E14" s="16"/>
      <c r="G14" s="26">
        <v>95.0</v>
      </c>
      <c r="I14" s="26">
        <v>0.41</v>
      </c>
      <c r="J14" s="26">
        <v>9.4E-4</v>
      </c>
      <c r="K14" s="26">
        <v>0.23</v>
      </c>
    </row>
    <row r="15">
      <c r="A15" s="39"/>
      <c r="B15" s="14"/>
      <c r="C15" s="38"/>
      <c r="D15" s="16"/>
      <c r="E15" s="16"/>
      <c r="G15" s="16"/>
      <c r="I15" s="16"/>
      <c r="J15" s="16"/>
      <c r="K15" s="16"/>
    </row>
    <row r="16">
      <c r="A16" s="39" t="s">
        <v>59</v>
      </c>
      <c r="B16" s="14">
        <v>3.0</v>
      </c>
      <c r="C16" s="38"/>
      <c r="D16" s="16"/>
      <c r="E16" s="16"/>
      <c r="G16" s="16"/>
      <c r="I16" s="16"/>
      <c r="J16" s="16"/>
      <c r="K16" s="16"/>
    </row>
    <row r="17">
      <c r="A17" s="26" t="s">
        <v>60</v>
      </c>
      <c r="B17" s="14">
        <v>3.0</v>
      </c>
      <c r="C17" s="15" t="s">
        <v>26</v>
      </c>
      <c r="D17" s="26">
        <v>0.72</v>
      </c>
      <c r="E17" s="20">
        <v>68.95</v>
      </c>
      <c r="G17" s="18">
        <v>138.0</v>
      </c>
      <c r="I17" s="21" t="s">
        <v>61</v>
      </c>
      <c r="J17" s="35">
        <v>1800.0</v>
      </c>
      <c r="K17" s="18">
        <v>1.6</v>
      </c>
    </row>
    <row r="18">
      <c r="A18" s="26" t="s">
        <v>63</v>
      </c>
      <c r="B18" s="14">
        <v>3.0</v>
      </c>
      <c r="C18" s="42" t="s">
        <v>64</v>
      </c>
      <c r="D18" s="26">
        <v>0.2</v>
      </c>
      <c r="E18" s="20">
        <v>9.0</v>
      </c>
      <c r="G18" s="35">
        <v>140.0</v>
      </c>
      <c r="I18" s="21" t="s">
        <v>65</v>
      </c>
      <c r="J18" s="20">
        <v>925.0</v>
      </c>
      <c r="K18" s="18"/>
    </row>
    <row r="19">
      <c r="A19" s="26" t="s">
        <v>66</v>
      </c>
      <c r="B19" s="14">
        <v>0.5</v>
      </c>
      <c r="C19" s="42"/>
      <c r="D19" s="6">
        <v>0.25</v>
      </c>
      <c r="E19" s="6">
        <v>1240.0</v>
      </c>
      <c r="G19" s="26">
        <v>210000.0</v>
      </c>
      <c r="H19" s="6">
        <v>76000.0</v>
      </c>
      <c r="I19" s="26">
        <v>0.29</v>
      </c>
      <c r="J19" s="26">
        <v>7800.0</v>
      </c>
      <c r="K19" s="26"/>
    </row>
    <row r="20">
      <c r="A20" s="13"/>
      <c r="B20" s="14"/>
      <c r="C20" s="23"/>
      <c r="G20" s="16"/>
      <c r="I20" s="16"/>
      <c r="J20" s="16"/>
    </row>
    <row r="21">
      <c r="A21" s="13" t="s">
        <v>68</v>
      </c>
      <c r="B21" s="14">
        <v>0.5</v>
      </c>
      <c r="C21" s="23"/>
      <c r="G21" s="16"/>
      <c r="I21" s="16"/>
      <c r="J21" s="16"/>
    </row>
    <row r="22">
      <c r="A22" s="26" t="s">
        <v>69</v>
      </c>
      <c r="B22" s="14">
        <v>0.5</v>
      </c>
      <c r="C22" s="15" t="s">
        <v>26</v>
      </c>
      <c r="D22" s="26">
        <v>2.0</v>
      </c>
      <c r="E22" s="20">
        <v>276.0</v>
      </c>
      <c r="G22" s="44">
        <v>68900.0</v>
      </c>
      <c r="I22" s="25">
        <v>0.33</v>
      </c>
      <c r="J22" s="25">
        <v>2700.0</v>
      </c>
      <c r="K22" s="18">
        <v>167.0</v>
      </c>
    </row>
    <row r="23">
      <c r="A23" s="6" t="s">
        <v>72</v>
      </c>
      <c r="B23" s="14">
        <v>0.5</v>
      </c>
      <c r="C23" s="38"/>
      <c r="D23" s="6">
        <v>1.8</v>
      </c>
      <c r="E23" s="26">
        <v>500.0</v>
      </c>
      <c r="G23" s="18">
        <v>70000.0</v>
      </c>
      <c r="I23" s="25">
        <v>0.34</v>
      </c>
      <c r="J23" s="25">
        <v>2700.0</v>
      </c>
      <c r="K23" s="16"/>
    </row>
    <row r="24">
      <c r="A24" s="26" t="s">
        <v>66</v>
      </c>
      <c r="B24" s="14">
        <v>0.5</v>
      </c>
      <c r="C24" s="42"/>
      <c r="D24" s="6">
        <v>0.25</v>
      </c>
      <c r="E24" s="6">
        <v>1240.0</v>
      </c>
      <c r="G24" s="26">
        <v>210000.0</v>
      </c>
      <c r="H24" s="6">
        <v>76000.0</v>
      </c>
      <c r="I24" s="26">
        <v>0.29</v>
      </c>
      <c r="J24" s="26">
        <v>7800.0</v>
      </c>
      <c r="K24" s="26"/>
    </row>
    <row r="25">
      <c r="B25" s="34"/>
      <c r="C25" s="23"/>
      <c r="G25" s="16"/>
      <c r="I25" s="16"/>
      <c r="J25" s="16"/>
    </row>
    <row r="26">
      <c r="A26" s="39" t="s">
        <v>75</v>
      </c>
      <c r="B26" s="14">
        <v>10.0</v>
      </c>
      <c r="C26" s="38"/>
      <c r="D26" s="16"/>
      <c r="E26" s="16"/>
      <c r="G26" s="16"/>
      <c r="I26" s="16"/>
      <c r="J26" s="16"/>
      <c r="K26" s="16"/>
    </row>
    <row r="27">
      <c r="A27" s="45" t="s">
        <v>76</v>
      </c>
      <c r="B27" s="14">
        <v>10.0</v>
      </c>
      <c r="C27" s="38"/>
      <c r="D27" s="16"/>
      <c r="E27" s="18">
        <v>0.6</v>
      </c>
      <c r="G27" s="18">
        <v>15.0</v>
      </c>
      <c r="I27" s="16"/>
      <c r="J27" s="16"/>
      <c r="K27" s="16"/>
    </row>
    <row r="28">
      <c r="A28" s="26" t="s">
        <v>77</v>
      </c>
      <c r="B28" s="14">
        <v>10.0</v>
      </c>
      <c r="C28" s="38"/>
      <c r="D28" s="21">
        <v>0.58</v>
      </c>
      <c r="E28" s="26" t="s">
        <v>78</v>
      </c>
      <c r="G28" s="26">
        <v>0.12</v>
      </c>
      <c r="I28" s="21" t="s">
        <v>79</v>
      </c>
      <c r="J28" s="26">
        <v>1040.0</v>
      </c>
      <c r="K28" s="16"/>
    </row>
    <row r="29">
      <c r="A29" s="6" t="s">
        <v>81</v>
      </c>
      <c r="B29" s="14">
        <v>10.0</v>
      </c>
      <c r="C29" s="42" t="s">
        <v>82</v>
      </c>
      <c r="D29" s="26">
        <v>0.58</v>
      </c>
      <c r="E29" s="26">
        <v>2.68</v>
      </c>
      <c r="F29" s="6">
        <v>1.36</v>
      </c>
      <c r="G29" s="26">
        <v>99.35</v>
      </c>
      <c r="H29" s="6">
        <v>38.09</v>
      </c>
      <c r="I29" s="16">
        <f>G29/(H29*2)-1</f>
        <v>0.3041480704</v>
      </c>
      <c r="J29" s="26">
        <v>144.0</v>
      </c>
      <c r="K29" s="26">
        <v>0.017</v>
      </c>
    </row>
    <row r="30">
      <c r="A30" s="46"/>
      <c r="B30" s="14"/>
      <c r="C30" s="38"/>
      <c r="D30" s="16"/>
      <c r="E30" s="16"/>
      <c r="G30" s="16"/>
      <c r="I30" s="16"/>
      <c r="J30" s="16"/>
      <c r="K30" s="16"/>
    </row>
    <row r="31">
      <c r="A31" s="39" t="s">
        <v>83</v>
      </c>
      <c r="B31" s="14">
        <v>3.0</v>
      </c>
      <c r="C31" s="38"/>
      <c r="D31" s="16"/>
      <c r="E31" s="16"/>
      <c r="G31" s="16"/>
      <c r="I31" s="16"/>
      <c r="J31" s="16"/>
      <c r="K31" s="16"/>
    </row>
    <row r="32">
      <c r="A32" s="26" t="s">
        <v>85</v>
      </c>
      <c r="B32" s="14">
        <v>3.0</v>
      </c>
      <c r="C32" s="38"/>
      <c r="D32" s="16"/>
      <c r="E32" s="26">
        <v>300000.0</v>
      </c>
      <c r="G32" s="26" t="s">
        <v>86</v>
      </c>
      <c r="I32" s="21" t="s">
        <v>87</v>
      </c>
      <c r="J32" s="26">
        <v>350.0</v>
      </c>
      <c r="K32" s="26" t="s">
        <v>88</v>
      </c>
    </row>
    <row r="33">
      <c r="A33" s="26" t="s">
        <v>89</v>
      </c>
      <c r="B33" s="14">
        <v>3.0</v>
      </c>
      <c r="C33" s="42" t="s">
        <v>64</v>
      </c>
      <c r="D33" s="48">
        <v>2.57E-9</v>
      </c>
      <c r="E33" s="16">
        <f>0.2*G33</f>
        <v>340</v>
      </c>
      <c r="G33" s="26">
        <v>1700.0</v>
      </c>
      <c r="I33" s="21" t="s">
        <v>65</v>
      </c>
      <c r="J33" s="26">
        <v>2700.0</v>
      </c>
      <c r="K33" s="16"/>
    </row>
    <row r="34">
      <c r="A34" s="26" t="s">
        <v>90</v>
      </c>
      <c r="B34" s="14">
        <v>2.0</v>
      </c>
      <c r="C34" s="49"/>
      <c r="D34" s="49">
        <v>1.35</v>
      </c>
      <c r="E34" s="50"/>
      <c r="F34" s="51"/>
      <c r="G34" s="32">
        <v>72400.0</v>
      </c>
      <c r="H34" s="51"/>
      <c r="I34" s="52">
        <v>0.2</v>
      </c>
      <c r="J34" s="52">
        <v>2540.0</v>
      </c>
      <c r="K34" s="49">
        <v>1.3</v>
      </c>
    </row>
    <row r="35">
      <c r="A35" s="6" t="s">
        <v>92</v>
      </c>
      <c r="D35" s="6">
        <v>1.15</v>
      </c>
      <c r="G35" s="32">
        <v>72400.0</v>
      </c>
      <c r="H35" s="6">
        <v>30000.0</v>
      </c>
      <c r="I35" s="6">
        <v>0.2</v>
      </c>
      <c r="J35" s="6">
        <v>2600.0</v>
      </c>
      <c r="K35" s="49">
        <v>1.3</v>
      </c>
    </row>
    <row r="36">
      <c r="A36" s="54" t="s">
        <v>94</v>
      </c>
      <c r="D36" s="17">
        <v>1.15</v>
      </c>
      <c r="E36" s="6" t="s">
        <v>95</v>
      </c>
      <c r="F36" s="6" t="s">
        <v>95</v>
      </c>
      <c r="G36" s="17">
        <v>0.0</v>
      </c>
      <c r="H36" s="6" t="s">
        <v>95</v>
      </c>
      <c r="I36" s="17">
        <v>0.23</v>
      </c>
      <c r="J36" s="6">
        <v>490.0</v>
      </c>
    </row>
    <row r="37">
      <c r="G37" s="26"/>
      <c r="I37" s="26"/>
    </row>
    <row r="38">
      <c r="A38" s="46"/>
      <c r="B38" s="16"/>
      <c r="C38" s="55"/>
      <c r="D38" s="16"/>
      <c r="E38" s="55"/>
      <c r="F38" s="16"/>
      <c r="G38" s="16"/>
      <c r="H38" s="16"/>
      <c r="I38" s="16"/>
      <c r="J38" s="16"/>
      <c r="K38" s="16"/>
    </row>
    <row r="39">
      <c r="A39" s="16" t="s">
        <v>97</v>
      </c>
      <c r="B39" s="16"/>
      <c r="C39" s="16"/>
      <c r="D39" s="16"/>
      <c r="E39" s="18">
        <v>22.5</v>
      </c>
      <c r="F39" s="16"/>
      <c r="G39" s="18">
        <v>591.6</v>
      </c>
      <c r="H39" s="16"/>
      <c r="I39" s="16" t="s">
        <v>98</v>
      </c>
      <c r="J39" s="18">
        <v>920.0</v>
      </c>
      <c r="K39" s="16"/>
    </row>
    <row r="40">
      <c r="A40" s="1" t="s">
        <v>100</v>
      </c>
      <c r="B40" s="2"/>
      <c r="C40" s="2"/>
      <c r="D40" s="2"/>
      <c r="E40" s="2"/>
      <c r="F40" s="2"/>
      <c r="G40" s="2"/>
      <c r="H40" s="2"/>
      <c r="I40" s="2"/>
      <c r="J40" s="2"/>
      <c r="K40" s="2"/>
    </row>
    <row r="41">
      <c r="A41" s="58"/>
      <c r="B41" s="58"/>
      <c r="C41" s="58"/>
      <c r="D41" s="58"/>
      <c r="E41" s="58"/>
      <c r="F41" s="58"/>
      <c r="G41" s="58"/>
      <c r="H41" s="58"/>
      <c r="I41" s="58"/>
      <c r="J41" s="58"/>
      <c r="K41" s="58"/>
      <c r="O41" s="6" t="s">
        <v>348</v>
      </c>
    </row>
    <row r="42">
      <c r="A42" s="11" t="s">
        <v>349</v>
      </c>
      <c r="B42" s="11" t="str">
        <f>B1</f>
        <v>Thickness (mm)</v>
      </c>
      <c r="C42" s="11"/>
      <c r="D42" s="11" t="str">
        <f t="shared" ref="D42:K42" si="2">D1</f>
        <v>$/kg</v>
      </c>
      <c r="E42" s="11" t="str">
        <f t="shared" si="2"/>
        <v>YS (MPa)</v>
      </c>
      <c r="F42" s="11" t="str">
        <f t="shared" si="2"/>
        <v>SS (MPa)</v>
      </c>
      <c r="G42" s="11" t="str">
        <f t="shared" si="2"/>
        <v>Modulus of elasticity (MPa)</v>
      </c>
      <c r="H42" s="11" t="str">
        <f t="shared" si="2"/>
        <v>Shear Modulus (MPa)</v>
      </c>
      <c r="I42" s="11" t="str">
        <f t="shared" si="2"/>
        <v>Poisson's ratio</v>
      </c>
      <c r="J42" s="11" t="str">
        <f t="shared" si="2"/>
        <v>Density kg/m³</v>
      </c>
      <c r="K42" s="11" t="str">
        <f t="shared" si="2"/>
        <v>Thermal conductivity (W/m-K)</v>
      </c>
      <c r="L42" s="142" t="s">
        <v>330</v>
      </c>
      <c r="M42" s="142" t="s">
        <v>350</v>
      </c>
      <c r="N42" s="142" t="s">
        <v>351</v>
      </c>
      <c r="O42" s="142" t="s">
        <v>347</v>
      </c>
      <c r="P42" s="142" t="s">
        <v>352</v>
      </c>
      <c r="Q42" s="142" t="s">
        <v>353</v>
      </c>
      <c r="R42" s="142" t="s">
        <v>354</v>
      </c>
    </row>
    <row r="43">
      <c r="A43" s="60" t="str">
        <f>A9</f>
        <v>Dupont ETFE</v>
      </c>
      <c r="B43" s="148">
        <v>0.127</v>
      </c>
      <c r="C43" s="62" t="str">
        <f>C4</f>
        <v>Tensile properties-----&gt;</v>
      </c>
      <c r="D43" s="60"/>
      <c r="E43" s="60">
        <f t="shared" ref="E43:K43" si="3">E9</f>
        <v>61</v>
      </c>
      <c r="F43" s="60" t="str">
        <f t="shared" si="3"/>
        <v/>
      </c>
      <c r="G43" s="60">
        <f t="shared" si="3"/>
        <v>1100</v>
      </c>
      <c r="H43" s="60" t="str">
        <f t="shared" si="3"/>
        <v/>
      </c>
      <c r="I43" s="60" t="str">
        <f t="shared" si="3"/>
        <v/>
      </c>
      <c r="J43" s="60">
        <f t="shared" si="3"/>
        <v>1700</v>
      </c>
      <c r="K43" s="60" t="str">
        <f t="shared" si="3"/>
        <v/>
      </c>
      <c r="L43" s="6">
        <v>1.5</v>
      </c>
      <c r="M43" s="6">
        <f t="shared" ref="M43:M50" si="6">(0.5*1.016*(B43/1000)^3)/12</f>
        <v>0</v>
      </c>
      <c r="O43" s="24">
        <f t="shared" ref="O43:O50" si="7">(B43/1000)*1.016*J43</f>
        <v>0.2193544</v>
      </c>
      <c r="P43" s="149">
        <f t="shared" ref="P43:P48" si="8">(B43/1000)*1.016*1.651*J43</f>
        <v>0.3621541144</v>
      </c>
      <c r="Q43" s="24">
        <f t="shared" ref="Q43:Q50" si="9">P43*2.20462/39.3701</f>
        <v>0.02027965902</v>
      </c>
      <c r="R43" s="24">
        <f>sum(Q43:Q49)</f>
        <v>1.343354429</v>
      </c>
    </row>
    <row r="44">
      <c r="A44" s="60" t="str">
        <f>A14</f>
        <v>Ethylene-vinyl Acetate (EVA)</v>
      </c>
      <c r="B44" s="148">
        <v>0.46</v>
      </c>
      <c r="C44" s="62" t="str">
        <f t="shared" ref="C44:E44" si="4">C14</f>
        <v/>
      </c>
      <c r="D44" s="66" t="str">
        <f t="shared" si="4"/>
        <v/>
      </c>
      <c r="E44" s="60" t="str">
        <f t="shared" si="4"/>
        <v/>
      </c>
      <c r="F44" s="67"/>
      <c r="G44" s="63">
        <f>G14</f>
        <v>95</v>
      </c>
      <c r="H44" s="67"/>
      <c r="I44" s="60">
        <f t="shared" ref="I44:K44" si="5">I14</f>
        <v>0.41</v>
      </c>
      <c r="J44" s="60">
        <f t="shared" si="5"/>
        <v>0.00094</v>
      </c>
      <c r="K44" s="60">
        <f t="shared" si="5"/>
        <v>0.23</v>
      </c>
      <c r="M44" s="6">
        <f t="shared" si="6"/>
        <v>0</v>
      </c>
      <c r="O44" s="24">
        <f t="shared" si="7"/>
        <v>0.0000004393184</v>
      </c>
      <c r="P44" s="149">
        <f t="shared" si="8"/>
        <v>0.0000007253146784</v>
      </c>
      <c r="Q44" s="24">
        <f t="shared" si="9"/>
        <v>0.00000004061567652</v>
      </c>
    </row>
    <row r="45">
      <c r="A45" s="60" t="str">
        <f>A10</f>
        <v>Silicon PV Wafer</v>
      </c>
      <c r="B45" s="148">
        <v>0.165</v>
      </c>
      <c r="C45" s="62" t="str">
        <f>C8</f>
        <v>Tensile properties</v>
      </c>
      <c r="D45" s="66">
        <f t="shared" ref="D45:E45" si="10">D10</f>
        <v>0</v>
      </c>
      <c r="E45" s="60">
        <f t="shared" si="10"/>
        <v>3200</v>
      </c>
      <c r="F45" s="67"/>
      <c r="G45" s="63">
        <f>G10</f>
        <v>110000</v>
      </c>
      <c r="H45" s="67"/>
      <c r="I45" s="60">
        <f t="shared" ref="I45:K45" si="11">I10</f>
        <v>0.28</v>
      </c>
      <c r="J45" s="60">
        <f t="shared" si="11"/>
        <v>2300</v>
      </c>
      <c r="K45" s="60" t="str">
        <f t="shared" si="11"/>
        <v/>
      </c>
      <c r="M45" s="6">
        <f t="shared" si="6"/>
        <v>0</v>
      </c>
      <c r="O45" s="24">
        <f t="shared" si="7"/>
        <v>0.385572</v>
      </c>
      <c r="P45" s="149">
        <f t="shared" si="8"/>
        <v>0.636579372</v>
      </c>
      <c r="Q45" s="24">
        <f t="shared" si="9"/>
        <v>0.03564673737</v>
      </c>
    </row>
    <row r="46">
      <c r="A46" s="67" t="str">
        <f>A14</f>
        <v>Ethylene-vinyl Acetate (EVA)</v>
      </c>
      <c r="B46" s="148">
        <v>0.46</v>
      </c>
      <c r="J46" s="150">
        <f>J14</f>
        <v>0.00094</v>
      </c>
      <c r="M46" s="6">
        <f t="shared" si="6"/>
        <v>0</v>
      </c>
      <c r="O46" s="24">
        <f t="shared" si="7"/>
        <v>0.0000004393184</v>
      </c>
      <c r="P46" s="149">
        <f t="shared" si="8"/>
        <v>0.0000007253146784</v>
      </c>
      <c r="Q46" s="24">
        <f t="shared" si="9"/>
        <v>0.00000004061567652</v>
      </c>
    </row>
    <row r="47" ht="15.75" customHeight="1">
      <c r="A47" s="72" t="s">
        <v>355</v>
      </c>
      <c r="B47" s="148">
        <v>0.3</v>
      </c>
      <c r="C47" s="72" t="str">
        <f>C34</f>
        <v/>
      </c>
      <c r="D47" s="75">
        <f t="shared" ref="D47:K47" si="12">D35</f>
        <v>1.15</v>
      </c>
      <c r="E47" s="72" t="str">
        <f t="shared" si="12"/>
        <v/>
      </c>
      <c r="F47" s="72" t="str">
        <f t="shared" si="12"/>
        <v/>
      </c>
      <c r="G47" s="76">
        <f t="shared" si="12"/>
        <v>72400</v>
      </c>
      <c r="H47" s="72">
        <f t="shared" si="12"/>
        <v>30000</v>
      </c>
      <c r="I47" s="72">
        <f t="shared" si="12"/>
        <v>0.2</v>
      </c>
      <c r="J47" s="72">
        <f t="shared" si="12"/>
        <v>2600</v>
      </c>
      <c r="K47" s="72">
        <f t="shared" si="12"/>
        <v>1.3</v>
      </c>
      <c r="M47" s="6">
        <f t="shared" si="6"/>
        <v>0</v>
      </c>
      <c r="O47" s="24">
        <f t="shared" si="7"/>
        <v>0.79248</v>
      </c>
      <c r="P47" s="149">
        <f t="shared" si="8"/>
        <v>1.30838448</v>
      </c>
      <c r="Q47" s="24">
        <f t="shared" si="9"/>
        <v>0.07326602148</v>
      </c>
    </row>
    <row r="48">
      <c r="A48" s="60" t="str">
        <f>A22</f>
        <v>Aluminum 6061-T6; 6061-T651 (Sheet Metal)</v>
      </c>
      <c r="B48" s="148">
        <v>1.0</v>
      </c>
      <c r="C48" s="62" t="str">
        <f t="shared" ref="C48:E48" si="13">C22</f>
        <v>Tensile properties-----&gt;</v>
      </c>
      <c r="D48" s="66">
        <f t="shared" si="13"/>
        <v>2</v>
      </c>
      <c r="E48" s="60">
        <f t="shared" si="13"/>
        <v>276</v>
      </c>
      <c r="F48" s="60"/>
      <c r="G48" s="63">
        <f>G22</f>
        <v>68900</v>
      </c>
      <c r="H48" s="60"/>
      <c r="I48" s="60">
        <f t="shared" ref="I48:K48" si="14">I22</f>
        <v>0.33</v>
      </c>
      <c r="J48" s="69">
        <f t="shared" si="14"/>
        <v>2700</v>
      </c>
      <c r="K48" s="60">
        <f t="shared" si="14"/>
        <v>167</v>
      </c>
      <c r="M48" s="6">
        <f t="shared" si="6"/>
        <v>0</v>
      </c>
      <c r="O48" s="24">
        <f t="shared" si="7"/>
        <v>2.7432</v>
      </c>
      <c r="P48" s="149">
        <f t="shared" si="8"/>
        <v>4.5290232</v>
      </c>
      <c r="Q48" s="24">
        <f t="shared" si="9"/>
        <v>0.2536131513</v>
      </c>
    </row>
    <row r="49">
      <c r="A49" s="72" t="str">
        <f>A28</f>
        <v>Polypropalyne, 30% cellulose fiber, impact modified (Honeycomb Core)</v>
      </c>
      <c r="B49" s="148">
        <v>10.0</v>
      </c>
      <c r="C49" s="73" t="str">
        <f>C28</f>
        <v/>
      </c>
      <c r="D49" s="74">
        <v>0.58</v>
      </c>
      <c r="E49" s="72" t="str">
        <f t="shared" ref="E49:K49" si="15">E28</f>
        <v>2400*10^-6</v>
      </c>
      <c r="F49" s="72" t="str">
        <f t="shared" si="15"/>
        <v/>
      </c>
      <c r="G49" s="75">
        <f t="shared" si="15"/>
        <v>0.12</v>
      </c>
      <c r="H49" s="72" t="str">
        <f t="shared" si="15"/>
        <v/>
      </c>
      <c r="I49" s="72" t="str">
        <f t="shared" si="15"/>
        <v>0.32 (guess)</v>
      </c>
      <c r="J49" s="72">
        <f t="shared" si="15"/>
        <v>1040</v>
      </c>
      <c r="K49" s="72" t="str">
        <f t="shared" si="15"/>
        <v/>
      </c>
      <c r="M49" s="6">
        <f t="shared" si="6"/>
        <v>0.00000004233333333</v>
      </c>
      <c r="O49" s="24">
        <f t="shared" si="7"/>
        <v>10.5664</v>
      </c>
      <c r="P49" s="149">
        <f>(B49/1000)*J49*(1.64937292)</f>
        <v>17.15347837</v>
      </c>
      <c r="Q49" s="24">
        <f t="shared" si="9"/>
        <v>0.9605487789</v>
      </c>
    </row>
    <row r="50">
      <c r="A50" s="60" t="str">
        <f>A22</f>
        <v>Aluminum 6061-T6; 6061-T651 (Sheet Metal)</v>
      </c>
      <c r="B50" s="148">
        <v>1.0</v>
      </c>
      <c r="C50" s="62" t="str">
        <f>C28</f>
        <v/>
      </c>
      <c r="D50" s="66">
        <f t="shared" ref="D50:E50" si="16">D22</f>
        <v>2</v>
      </c>
      <c r="E50" s="60">
        <f t="shared" si="16"/>
        <v>276</v>
      </c>
      <c r="F50" s="60"/>
      <c r="G50" s="63">
        <f>G22</f>
        <v>68900</v>
      </c>
      <c r="H50" s="60"/>
      <c r="I50" s="60">
        <f t="shared" ref="I50:K50" si="17">I22</f>
        <v>0.33</v>
      </c>
      <c r="J50" s="69">
        <f t="shared" si="17"/>
        <v>2700</v>
      </c>
      <c r="K50" s="60">
        <f t="shared" si="17"/>
        <v>167</v>
      </c>
      <c r="M50" s="6">
        <f t="shared" si="6"/>
        <v>0</v>
      </c>
      <c r="O50" s="24">
        <f t="shared" si="7"/>
        <v>2.7432</v>
      </c>
      <c r="P50" s="149">
        <f>(B50/1000)*1.016*1.651*J50</f>
        <v>4.5290232</v>
      </c>
      <c r="Q50" s="24">
        <f t="shared" si="9"/>
        <v>0.2536131513</v>
      </c>
    </row>
    <row r="51">
      <c r="A51" s="151" t="s">
        <v>356</v>
      </c>
      <c r="B51" s="65">
        <f>SUM(B43:B50)</f>
        <v>13.512</v>
      </c>
    </row>
    <row r="52">
      <c r="A52" s="151" t="s">
        <v>357</v>
      </c>
      <c r="B52" s="24">
        <f>sum(O43:O50)</f>
        <v>17.45020728</v>
      </c>
    </row>
    <row r="53">
      <c r="A53" s="151" t="s">
        <v>358</v>
      </c>
      <c r="B53" s="24">
        <f>sum(O43:O50)*2.20462/39.3701</f>
        <v>0.977164802</v>
      </c>
    </row>
    <row r="55">
      <c r="A55" s="152" t="s">
        <v>359</v>
      </c>
      <c r="B55" s="27" t="s">
        <v>360</v>
      </c>
      <c r="C55" s="27" t="s">
        <v>361</v>
      </c>
    </row>
    <row r="58">
      <c r="A58" s="153" t="s">
        <v>362</v>
      </c>
      <c r="B58" s="6">
        <v>22.0</v>
      </c>
      <c r="C58" s="6">
        <v>17.2</v>
      </c>
    </row>
    <row r="59">
      <c r="A59" s="27" t="s">
        <v>363</v>
      </c>
      <c r="B59" s="6">
        <v>62.7778</v>
      </c>
      <c r="C59" s="6">
        <v>62.7778</v>
      </c>
    </row>
    <row r="60">
      <c r="A60" s="27" t="s">
        <v>364</v>
      </c>
      <c r="B60" s="6">
        <v>-8.33333</v>
      </c>
      <c r="C60" s="6">
        <v>-8.33333</v>
      </c>
    </row>
    <row r="61">
      <c r="A61" s="6" t="s">
        <v>365</v>
      </c>
      <c r="B61" s="6" t="s">
        <v>366</v>
      </c>
      <c r="C61" s="6">
        <v>1.5</v>
      </c>
    </row>
    <row r="62">
      <c r="A62" s="6" t="s">
        <v>367</v>
      </c>
      <c r="B62" s="6">
        <v>0.15748</v>
      </c>
      <c r="C62" s="6" t="s">
        <v>366</v>
      </c>
    </row>
    <row r="63">
      <c r="A63" s="6" t="s">
        <v>368</v>
      </c>
      <c r="B63" s="24">
        <f t="shared" ref="B63:C63" si="18">B59-B60</f>
        <v>71.11113</v>
      </c>
      <c r="C63" s="24">
        <f t="shared" si="18"/>
        <v>71.11113</v>
      </c>
    </row>
    <row r="64">
      <c r="A64" s="6" t="s">
        <v>369</v>
      </c>
    </row>
  </sheetData>
  <hyperlinks>
    <hyperlink r:id="rId1" ref="M9"/>
    <hyperlink r:id="rId2" ref="N9"/>
    <hyperlink r:id="rId3" ref="B55"/>
    <hyperlink r:id="rId4" ref="C55"/>
    <hyperlink r:id="rId5" ref="A59"/>
    <hyperlink r:id="rId6" ref="A60"/>
  </hyperlinks>
  <drawing r:id="rId7"/>
</worksheet>
</file>